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D:\p\ARCHIV\2023\Vytlak UV Hrobice_DPS\Rozpocet\"/>
    </mc:Choice>
  </mc:AlternateContent>
  <xr:revisionPtr revIDLastSave="0" documentId="13_ncr:1_{E8BAA068-BE89-4E09-B426-9E027C74E9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1" r:id="rId1"/>
    <sheet name="Rekapitulace stavby" sheetId="35" r:id="rId2"/>
    <sheet name="SO_01 - Kanalizační výtlak" sheetId="36" r:id="rId3"/>
    <sheet name="SO_02 - Čerpací stanice" sheetId="37" r:id="rId4"/>
    <sheet name="SO_03.1 - Trubní propoje" sheetId="38" r:id="rId5"/>
    <sheet name="SO_03.2 - Přípojka NN dl...." sheetId="39" r:id="rId6"/>
    <sheet name="SO_03.3 - Přípojka NN dl...." sheetId="40" r:id="rId7"/>
    <sheet name="VRN - Vedlejší rozpočtové..." sheetId="41" r:id="rId8"/>
    <sheet name="KL+Rekap ČS Hrobice" sheetId="7" r:id="rId9"/>
    <sheet name="ČS Hrobice" sheetId="8" r:id="rId10"/>
    <sheet name="PS 02 - DT1" sheetId="26" r:id="rId11"/>
    <sheet name="PS 02 - RM1" sheetId="27" r:id="rId12"/>
  </sheets>
  <externalReferences>
    <externalReference r:id="rId13"/>
    <externalReference r:id="rId14"/>
    <externalReference r:id="rId15"/>
  </externalReferences>
  <definedNames>
    <definedName name="_BPK1">'[1]SO 02 PLYN'!#REF!</definedName>
    <definedName name="_BPK2">'[1]SO 02 PLYN'!#REF!</definedName>
    <definedName name="_BPK3">'[1]SO 02 PLYN'!#REF!</definedName>
    <definedName name="_xlnm._FilterDatabase" localSheetId="10" hidden="1">'PS 02 - DT1'!$A$1:$N$5</definedName>
    <definedName name="_xlnm._FilterDatabase" localSheetId="11" hidden="1">'PS 02 - RM1'!$A$1:$N$5</definedName>
    <definedName name="_xlnm._FilterDatabase" localSheetId="2" hidden="1">'SO_01 - Kanalizační výtlak'!$C$123:$K$388</definedName>
    <definedName name="_xlnm._FilterDatabase" localSheetId="3" hidden="1">'SO_02 - Čerpací stanice'!$C$128:$K$266</definedName>
    <definedName name="_xlnm._FilterDatabase" localSheetId="4" hidden="1">'SO_03.1 - Trubní propoje'!$C$126:$K$254</definedName>
    <definedName name="_xlnm._FilterDatabase" localSheetId="5" hidden="1">'SO_03.2 - Přípojka NN dl....'!$C$127:$K$184</definedName>
    <definedName name="_xlnm._FilterDatabase" localSheetId="6" hidden="1">'SO_03.3 - Přípojka NN dl....'!$C$123:$K$157</definedName>
    <definedName name="_xlnm._FilterDatabase" localSheetId="7" hidden="1">'VRN - Vedlejší rozpočtové...'!$C$117:$K$140</definedName>
    <definedName name="aaaaaaaa">#REF!</definedName>
    <definedName name="aaaaaaaaaa">#REF!</definedName>
    <definedName name="afterdetail_rozpocty_rkap">#REF!</definedName>
    <definedName name="area">#REF!</definedName>
    <definedName name="area2">#REF!</definedName>
    <definedName name="b">#REF!</definedName>
    <definedName name="bb">#REF!</definedName>
    <definedName name="bbbbbbbbbbbb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enyK">#REF!</definedName>
    <definedName name="cisloobjektu">'[2]Krycí list'!$A$4</definedName>
    <definedName name="cislostavby">'[2]Krycí list'!$A$6</definedName>
    <definedName name="Datum">'[3]SO 05.1'!#REF!</definedName>
    <definedName name="Datum2">'[3]SO 05.1'!#REF!</definedName>
    <definedName name="DatumR">#REF!</definedName>
    <definedName name="Dodavka0">'[1]SO 02 PLYN'!#REF!</definedName>
    <definedName name="end_rozpocty_rozpocty">#REF!</definedName>
    <definedName name="euroCALC">#REF!</definedName>
    <definedName name="Excel_BuiltIn_Print_Area_1" localSheetId="0">#REF!</definedName>
    <definedName name="Excel_BuiltIn_Print_Area_1">#REF!</definedName>
    <definedName name="Excel_BuiltIn_Print_Titles" localSheetId="0">#REF!</definedName>
    <definedName name="Excel_BuiltIn_Print_Titles">#REF!</definedName>
    <definedName name="Excel_BuiltIn_Print_Titles_7">#REF!</definedName>
    <definedName name="fff">#REF!</definedName>
    <definedName name="HSV0">'[1]SO 02 PLYN'!#REF!</definedName>
    <definedName name="HZS0">'[1]SO 02 PLYN'!#REF!</definedName>
    <definedName name="Montaz0">'[1]SO 02 PLYN'!#REF!</definedName>
    <definedName name="_xlnm.Print_Titles" localSheetId="9">'ČS Hrobice'!$9:$10</definedName>
    <definedName name="_xlnm.Print_Titles" localSheetId="10">'PS 02 - DT1'!$4:$4</definedName>
    <definedName name="_xlnm.Print_Titles" localSheetId="11">'PS 02 - RM1'!$4:$4</definedName>
    <definedName name="_xlnm.Print_Titles" localSheetId="1">'Rekapitulace stavby'!$92:$92</definedName>
    <definedName name="_xlnm.Print_Titles" localSheetId="2">'SO_01 - Kanalizační výtlak'!$123:$123</definedName>
    <definedName name="_xlnm.Print_Titles" localSheetId="3">'SO_02 - Čerpací stanice'!$128:$128</definedName>
    <definedName name="_xlnm.Print_Titles" localSheetId="4">'SO_03.1 - Trubní propoje'!$126:$126</definedName>
    <definedName name="_xlnm.Print_Titles" localSheetId="5">'SO_03.2 - Přípojka NN dl....'!$127:$127</definedName>
    <definedName name="_xlnm.Print_Titles" localSheetId="6">'SO_03.3 - Přípojka NN dl....'!$123:$123</definedName>
    <definedName name="_xlnm.Print_Titles" localSheetId="7">'VRN - Vedlejší rozpočtové...'!$117:$117</definedName>
    <definedName name="_xlnm.Print_Area" localSheetId="10">'PS 02 - DT1'!$A:$N</definedName>
    <definedName name="_xlnm.Print_Area" localSheetId="11">'PS 02 - RM1'!$A:$N</definedName>
    <definedName name="_xlnm.Print_Area" localSheetId="0">Rekapitulace!$B$1:$D$28</definedName>
    <definedName name="_xlnm.Print_Area" localSheetId="1">'Rekapitulace stavby'!$D$4:$AO$76,'Rekapitulace stavby'!$C$82:$AQ$102</definedName>
    <definedName name="_xlnm.Print_Area" localSheetId="2">'SO_01 - Kanalizační výtlak'!$C$4:$J$76,'SO_01 - Kanalizační výtlak'!$C$82:$J$105,'SO_01 - Kanalizační výtlak'!$C$111:$J$388</definedName>
    <definedName name="_xlnm.Print_Area" localSheetId="3">'SO_02 - Čerpací stanice'!$C$4:$J$76,'SO_02 - Čerpací stanice'!$C$82:$J$110,'SO_02 - Čerpací stanice'!$C$116:$J$266</definedName>
    <definedName name="_xlnm.Print_Area" localSheetId="4">'SO_03.1 - Trubní propoje'!$C$4:$J$76,'SO_03.1 - Trubní propoje'!$C$82:$J$106,'SO_03.1 - Trubní propoje'!$C$112:$J$254</definedName>
    <definedName name="_xlnm.Print_Area" localSheetId="5">'SO_03.2 - Přípojka NN dl....'!$C$4:$J$76,'SO_03.2 - Přípojka NN dl....'!$C$82:$J$107,'SO_03.2 - Přípojka NN dl....'!$C$113:$J$184</definedName>
    <definedName name="_xlnm.Print_Area" localSheetId="6">'SO_03.3 - Přípojka NN dl....'!$C$4:$J$76,'SO_03.3 - Přípojka NN dl....'!$C$82:$J$103,'SO_03.3 - Přípojka NN dl....'!$C$109:$J$157</definedName>
    <definedName name="_xlnm.Print_Area" localSheetId="7">'VRN - Vedlejší rozpočtové...'!$C$4:$J$76,'VRN - Vedlejší rozpočtové...'!$C$82:$J$99,'VRN - Vedlejší rozpočtové...'!$C$105:$J$140</definedName>
    <definedName name="OLE_LINK1" localSheetId="10">'PS 02 - DT1'!#REF!</definedName>
    <definedName name="OLE_LINK1" localSheetId="11">'PS 02 - RM1'!#REF!</definedName>
    <definedName name="OLE_LINK1_6">#REF!</definedName>
    <definedName name="PolBegin">'[3]SO 05.1'!#REF!</definedName>
    <definedName name="PolBeginR">#REF!</definedName>
    <definedName name="PSV0">'[1]SO 02 PLYN'!#REF!</definedName>
    <definedName name="StrediskoK">#REF!</definedName>
    <definedName name="topstdpage">#REF!</definedName>
    <definedName name="Typ">'[1]SO 02 PLYN'!#REF!</definedName>
    <definedName name="Z_370A93A4_5F67_4190_BBFF_49FF01D192D5_.wvu.FilterData" localSheetId="10" hidden="1">'PS 02 - DT1'!$A$1:$N$5</definedName>
    <definedName name="Z_370A93A4_5F67_4190_BBFF_49FF01D192D5_.wvu.PrintArea" localSheetId="10" hidden="1">'PS 02 - DT1'!$A:$N</definedName>
    <definedName name="Z_370A93A4_5F67_4190_BBFF_49FF01D192D5_.wvu.PrintTitles" localSheetId="10" hidden="1">'PS 02 - DT1'!$4:$4</definedName>
    <definedName name="Z_638AF91C_F1CC_4CC8_B3B7_E00D3D151786_.wvu.Cols" localSheetId="10" hidden="1">'PS 02 - DT1'!$A:$A,'PS 02 - DT1'!#REF!,'PS 02 - DT1'!#REF!</definedName>
    <definedName name="Z_638AF91C_F1CC_4CC8_B3B7_E00D3D151786_.wvu.FilterData" localSheetId="10" hidden="1">'PS 02 - DT1'!$A$1:$N$5</definedName>
    <definedName name="Z_638AF91C_F1CC_4CC8_B3B7_E00D3D151786_.wvu.PrintArea" localSheetId="10" hidden="1">'PS 02 - DT1'!$A:$N</definedName>
    <definedName name="Z_638AF91C_F1CC_4CC8_B3B7_E00D3D151786_.wvu.PrintTitles" localSheetId="10" hidden="1">'PS 02 - DT1'!$4:$4</definedName>
    <definedName name="Z_73ADE3FB_279A_423E_92E4_16D69184996D_.wvu.Cols" localSheetId="11" hidden="1">'PS 02 - RM1'!$A:$A,'PS 02 - RM1'!#REF!,'PS 02 - RM1'!#REF!</definedName>
    <definedName name="Z_73ADE3FB_279A_423E_92E4_16D69184996D_.wvu.FilterData" localSheetId="11" hidden="1">'PS 02 - RM1'!$A$1:$N$5</definedName>
    <definedName name="Z_73ADE3FB_279A_423E_92E4_16D69184996D_.wvu.PrintArea" localSheetId="11" hidden="1">'PS 02 - RM1'!$A:$N</definedName>
    <definedName name="Z_73ADE3FB_279A_423E_92E4_16D69184996D_.wvu.PrintTitles" localSheetId="11" hidden="1">'PS 02 - RM1'!$4:$4</definedName>
    <definedName name="Z_F3491CB1_F7C8_4DCC_8702_CDD71B4B3696_.wvu.FilterData" localSheetId="11" hidden="1">'PS 02 - RM1'!$A$1:$N$5</definedName>
    <definedName name="Z_F3491CB1_F7C8_4DCC_8702_CDD71B4B3696_.wvu.PrintArea" localSheetId="11" hidden="1">'PS 02 - RM1'!$A:$N</definedName>
    <definedName name="Z_F3491CB1_F7C8_4DCC_8702_CDD71B4B3696_.wvu.PrintTitles" localSheetId="11" hidden="1">'PS 02 - RM1'!$4:$4</definedName>
    <definedName name="Zpracoval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1" l="1"/>
  <c r="D12" i="11"/>
  <c r="D11" i="11"/>
  <c r="D10" i="11"/>
  <c r="D8" i="11"/>
  <c r="D7" i="11"/>
  <c r="E7" i="41" l="1"/>
  <c r="E85" i="41" s="1"/>
  <c r="J12" i="41"/>
  <c r="J112" i="41" s="1"/>
  <c r="J14" i="41"/>
  <c r="E15" i="41"/>
  <c r="J15" i="41"/>
  <c r="J17" i="41"/>
  <c r="E18" i="41"/>
  <c r="F92" i="41" s="1"/>
  <c r="J18" i="41"/>
  <c r="J20" i="41"/>
  <c r="E21" i="41"/>
  <c r="J21" i="41"/>
  <c r="J23" i="41"/>
  <c r="E24" i="41"/>
  <c r="J24" i="41"/>
  <c r="J35" i="41"/>
  <c r="J36" i="41"/>
  <c r="J37" i="41"/>
  <c r="E87" i="41"/>
  <c r="F89" i="41"/>
  <c r="J89" i="41"/>
  <c r="F91" i="41"/>
  <c r="J91" i="41"/>
  <c r="E108" i="41"/>
  <c r="E110" i="41"/>
  <c r="F112" i="41"/>
  <c r="F114" i="41"/>
  <c r="J114" i="41"/>
  <c r="F115" i="41"/>
  <c r="J121" i="41"/>
  <c r="P121" i="41"/>
  <c r="R121" i="41"/>
  <c r="T121" i="41"/>
  <c r="BE121" i="41"/>
  <c r="BF121" i="41"/>
  <c r="BG121" i="41"/>
  <c r="BH121" i="41"/>
  <c r="BI121" i="41"/>
  <c r="BK121" i="41"/>
  <c r="J122" i="41"/>
  <c r="BE122" i="41" s="1"/>
  <c r="P122" i="41"/>
  <c r="R122" i="41"/>
  <c r="T122" i="41"/>
  <c r="BF122" i="41"/>
  <c r="BG122" i="41"/>
  <c r="BH122" i="41"/>
  <c r="BI122" i="41"/>
  <c r="BK122" i="41"/>
  <c r="J123" i="41"/>
  <c r="P123" i="41"/>
  <c r="R123" i="41"/>
  <c r="T123" i="41"/>
  <c r="BE123" i="41"/>
  <c r="BF123" i="41"/>
  <c r="BG123" i="41"/>
  <c r="BH123" i="41"/>
  <c r="BI123" i="41"/>
  <c r="BK123" i="41"/>
  <c r="J124" i="41"/>
  <c r="BE124" i="41" s="1"/>
  <c r="P124" i="41"/>
  <c r="R124" i="41"/>
  <c r="T124" i="41"/>
  <c r="BF124" i="41"/>
  <c r="BG124" i="41"/>
  <c r="BH124" i="41"/>
  <c r="BI124" i="41"/>
  <c r="BK124" i="41"/>
  <c r="J125" i="41"/>
  <c r="BE125" i="41" s="1"/>
  <c r="P125" i="41"/>
  <c r="R125" i="41"/>
  <c r="T125" i="41"/>
  <c r="BF125" i="41"/>
  <c r="BG125" i="41"/>
  <c r="BH125" i="41"/>
  <c r="BI125" i="41"/>
  <c r="BK125" i="41"/>
  <c r="J126" i="41"/>
  <c r="P126" i="41"/>
  <c r="R126" i="41"/>
  <c r="T126" i="41"/>
  <c r="BE126" i="41"/>
  <c r="BF126" i="41"/>
  <c r="BG126" i="41"/>
  <c r="BH126" i="41"/>
  <c r="BI126" i="41"/>
  <c r="BK126" i="41"/>
  <c r="J127" i="41"/>
  <c r="BE127" i="41" s="1"/>
  <c r="P127" i="41"/>
  <c r="R127" i="41"/>
  <c r="T127" i="41"/>
  <c r="BF127" i="41"/>
  <c r="BG127" i="41"/>
  <c r="BH127" i="41"/>
  <c r="BI127" i="41"/>
  <c r="BK127" i="41"/>
  <c r="J128" i="41"/>
  <c r="BE128" i="41" s="1"/>
  <c r="P128" i="41"/>
  <c r="R128" i="41"/>
  <c r="T128" i="41"/>
  <c r="BF128" i="41"/>
  <c r="BG128" i="41"/>
  <c r="BH128" i="41"/>
  <c r="BI128" i="41"/>
  <c r="BK128" i="41"/>
  <c r="J129" i="41"/>
  <c r="P129" i="41"/>
  <c r="R129" i="41"/>
  <c r="T129" i="41"/>
  <c r="BE129" i="41"/>
  <c r="BF129" i="41"/>
  <c r="BG129" i="41"/>
  <c r="BH129" i="41"/>
  <c r="BI129" i="41"/>
  <c r="BK129" i="41"/>
  <c r="J130" i="41"/>
  <c r="P130" i="41"/>
  <c r="R130" i="41"/>
  <c r="T130" i="41"/>
  <c r="BE130" i="41"/>
  <c r="BF130" i="41"/>
  <c r="BG130" i="41"/>
  <c r="BH130" i="41"/>
  <c r="BI130" i="41"/>
  <c r="BK130" i="41"/>
  <c r="J131" i="41"/>
  <c r="BE131" i="41" s="1"/>
  <c r="P131" i="41"/>
  <c r="R131" i="41"/>
  <c r="T131" i="41"/>
  <c r="BF131" i="41"/>
  <c r="BG131" i="41"/>
  <c r="BH131" i="41"/>
  <c r="BI131" i="41"/>
  <c r="BK131" i="41"/>
  <c r="J132" i="41"/>
  <c r="P132" i="41"/>
  <c r="R132" i="41"/>
  <c r="T132" i="41"/>
  <c r="BE132" i="41"/>
  <c r="BF132" i="41"/>
  <c r="BG132" i="41"/>
  <c r="BH132" i="41"/>
  <c r="BI132" i="41"/>
  <c r="BK132" i="41"/>
  <c r="J133" i="41"/>
  <c r="P133" i="41"/>
  <c r="R133" i="41"/>
  <c r="T133" i="41"/>
  <c r="BE133" i="41"/>
  <c r="BF133" i="41"/>
  <c r="BG133" i="41"/>
  <c r="BH133" i="41"/>
  <c r="BI133" i="41"/>
  <c r="BK133" i="41"/>
  <c r="J134" i="41"/>
  <c r="BE134" i="41" s="1"/>
  <c r="P134" i="41"/>
  <c r="R134" i="41"/>
  <c r="T134" i="41"/>
  <c r="BF134" i="41"/>
  <c r="BG134" i="41"/>
  <c r="BH134" i="41"/>
  <c r="BI134" i="41"/>
  <c r="BK134" i="41"/>
  <c r="J135" i="41"/>
  <c r="P135" i="41"/>
  <c r="R135" i="41"/>
  <c r="T135" i="41"/>
  <c r="BE135" i="41"/>
  <c r="BF135" i="41"/>
  <c r="BG135" i="41"/>
  <c r="BH135" i="41"/>
  <c r="BI135" i="41"/>
  <c r="BK135" i="41"/>
  <c r="J136" i="41"/>
  <c r="BE136" i="41" s="1"/>
  <c r="P136" i="41"/>
  <c r="R136" i="41"/>
  <c r="T136" i="41"/>
  <c r="BF136" i="41"/>
  <c r="BG136" i="41"/>
  <c r="BH136" i="41"/>
  <c r="BI136" i="41"/>
  <c r="BK136" i="41"/>
  <c r="J137" i="41"/>
  <c r="BE137" i="41" s="1"/>
  <c r="P137" i="41"/>
  <c r="R137" i="41"/>
  <c r="T137" i="41"/>
  <c r="BF137" i="41"/>
  <c r="BG137" i="41"/>
  <c r="BH137" i="41"/>
  <c r="BI137" i="41"/>
  <c r="BK137" i="41"/>
  <c r="J138" i="41"/>
  <c r="P138" i="41"/>
  <c r="R138" i="41"/>
  <c r="T138" i="41"/>
  <c r="BE138" i="41"/>
  <c r="BF138" i="41"/>
  <c r="BG138" i="41"/>
  <c r="BH138" i="41"/>
  <c r="BI138" i="41"/>
  <c r="BK138" i="41"/>
  <c r="J139" i="41"/>
  <c r="P139" i="41"/>
  <c r="R139" i="41"/>
  <c r="T139" i="41"/>
  <c r="BE139" i="41"/>
  <c r="BF139" i="41"/>
  <c r="BG139" i="41"/>
  <c r="BH139" i="41"/>
  <c r="BI139" i="41"/>
  <c r="BK139" i="41"/>
  <c r="J140" i="41"/>
  <c r="BE140" i="41" s="1"/>
  <c r="P140" i="41"/>
  <c r="R140" i="41"/>
  <c r="T140" i="41"/>
  <c r="BF140" i="41"/>
  <c r="BG140" i="41"/>
  <c r="BH140" i="41"/>
  <c r="BI140" i="41"/>
  <c r="BK140" i="41"/>
  <c r="E7" i="40"/>
  <c r="J14" i="40"/>
  <c r="J118" i="40" s="1"/>
  <c r="J16" i="40"/>
  <c r="E17" i="40"/>
  <c r="J17" i="40"/>
  <c r="J19" i="40"/>
  <c r="E20" i="40"/>
  <c r="J20" i="40"/>
  <c r="J22" i="40"/>
  <c r="E23" i="40"/>
  <c r="J23" i="40"/>
  <c r="J25" i="40"/>
  <c r="E26" i="40"/>
  <c r="J26" i="40"/>
  <c r="J35" i="40"/>
  <c r="AV100" i="35" s="1"/>
  <c r="J37" i="40"/>
  <c r="J38" i="40"/>
  <c r="J39" i="40"/>
  <c r="E85" i="40"/>
  <c r="E89" i="40"/>
  <c r="F91" i="40"/>
  <c r="J91" i="40"/>
  <c r="F94" i="40"/>
  <c r="J94" i="40"/>
  <c r="E112" i="40"/>
  <c r="E116" i="40"/>
  <c r="F118" i="40"/>
  <c r="F121" i="40"/>
  <c r="J121" i="40"/>
  <c r="J127" i="40"/>
  <c r="BE127" i="40" s="1"/>
  <c r="P127" i="40"/>
  <c r="P126" i="40" s="1"/>
  <c r="P125" i="40" s="1"/>
  <c r="P124" i="40" s="1"/>
  <c r="AU100" i="35" s="1"/>
  <c r="R127" i="40"/>
  <c r="T127" i="40"/>
  <c r="BF127" i="40"/>
  <c r="BG127" i="40"/>
  <c r="BH127" i="40"/>
  <c r="BI127" i="40"/>
  <c r="F39" i="40" s="1"/>
  <c r="BD100" i="35" s="1"/>
  <c r="BK127" i="40"/>
  <c r="J129" i="40"/>
  <c r="P129" i="40"/>
  <c r="R129" i="40"/>
  <c r="T129" i="40"/>
  <c r="BE129" i="40"/>
  <c r="BF129" i="40"/>
  <c r="BG129" i="40"/>
  <c r="BH129" i="40"/>
  <c r="BI129" i="40"/>
  <c r="BK129" i="40"/>
  <c r="J132" i="40"/>
  <c r="BE132" i="40" s="1"/>
  <c r="P132" i="40"/>
  <c r="R132" i="40"/>
  <c r="T132" i="40"/>
  <c r="BF132" i="40"/>
  <c r="BG132" i="40"/>
  <c r="BH132" i="40"/>
  <c r="BI132" i="40"/>
  <c r="BK132" i="40"/>
  <c r="J135" i="40"/>
  <c r="BE135" i="40" s="1"/>
  <c r="P135" i="40"/>
  <c r="R135" i="40"/>
  <c r="T135" i="40"/>
  <c r="BF135" i="40"/>
  <c r="BG135" i="40"/>
  <c r="BH135" i="40"/>
  <c r="BI135" i="40"/>
  <c r="BK135" i="40"/>
  <c r="J137" i="40"/>
  <c r="P137" i="40"/>
  <c r="R137" i="40"/>
  <c r="T137" i="40"/>
  <c r="BE137" i="40"/>
  <c r="BF137" i="40"/>
  <c r="BG137" i="40"/>
  <c r="BH137" i="40"/>
  <c r="BI137" i="40"/>
  <c r="BK137" i="40"/>
  <c r="J139" i="40"/>
  <c r="P139" i="40"/>
  <c r="R139" i="40"/>
  <c r="T139" i="40"/>
  <c r="BE139" i="40"/>
  <c r="BF139" i="40"/>
  <c r="BG139" i="40"/>
  <c r="BH139" i="40"/>
  <c r="BI139" i="40"/>
  <c r="BK139" i="40"/>
  <c r="J140" i="40"/>
  <c r="BE140" i="40" s="1"/>
  <c r="P140" i="40"/>
  <c r="R140" i="40"/>
  <c r="T140" i="40"/>
  <c r="BF140" i="40"/>
  <c r="BG140" i="40"/>
  <c r="BH140" i="40"/>
  <c r="BI140" i="40"/>
  <c r="BK140" i="40"/>
  <c r="J142" i="40"/>
  <c r="P142" i="40"/>
  <c r="R142" i="40"/>
  <c r="T142" i="40"/>
  <c r="BE142" i="40"/>
  <c r="BF142" i="40"/>
  <c r="BG142" i="40"/>
  <c r="BH142" i="40"/>
  <c r="BI142" i="40"/>
  <c r="BK142" i="40"/>
  <c r="J145" i="40"/>
  <c r="BE145" i="40" s="1"/>
  <c r="P145" i="40"/>
  <c r="R145" i="40"/>
  <c r="T145" i="40"/>
  <c r="BF145" i="40"/>
  <c r="BG145" i="40"/>
  <c r="BH145" i="40"/>
  <c r="BI145" i="40"/>
  <c r="BK145" i="40"/>
  <c r="J147" i="40"/>
  <c r="BE147" i="40" s="1"/>
  <c r="P147" i="40"/>
  <c r="R147" i="40"/>
  <c r="T147" i="40"/>
  <c r="BF147" i="40"/>
  <c r="BG147" i="40"/>
  <c r="BH147" i="40"/>
  <c r="BI147" i="40"/>
  <c r="BK147" i="40"/>
  <c r="J149" i="40"/>
  <c r="P149" i="40"/>
  <c r="R149" i="40"/>
  <c r="T149" i="40"/>
  <c r="BE149" i="40"/>
  <c r="BF149" i="40"/>
  <c r="BG149" i="40"/>
  <c r="BH149" i="40"/>
  <c r="BI149" i="40"/>
  <c r="BK149" i="40"/>
  <c r="J150" i="40"/>
  <c r="BE150" i="40" s="1"/>
  <c r="P150" i="40"/>
  <c r="R150" i="40"/>
  <c r="T150" i="40"/>
  <c r="BF150" i="40"/>
  <c r="BG150" i="40"/>
  <c r="BH150" i="40"/>
  <c r="BI150" i="40"/>
  <c r="BK150" i="40"/>
  <c r="J151" i="40"/>
  <c r="BE151" i="40" s="1"/>
  <c r="P151" i="40"/>
  <c r="R151" i="40"/>
  <c r="T151" i="40"/>
  <c r="BF151" i="40"/>
  <c r="BG151" i="40"/>
  <c r="BH151" i="40"/>
  <c r="BI151" i="40"/>
  <c r="BK151" i="40"/>
  <c r="P153" i="40"/>
  <c r="R153" i="40"/>
  <c r="T153" i="40"/>
  <c r="J154" i="40"/>
  <c r="P154" i="40"/>
  <c r="R154" i="40"/>
  <c r="T154" i="40"/>
  <c r="BE154" i="40"/>
  <c r="BF154" i="40"/>
  <c r="BG154" i="40"/>
  <c r="BH154" i="40"/>
  <c r="BI154" i="40"/>
  <c r="BK154" i="40"/>
  <c r="BK153" i="40" s="1"/>
  <c r="J153" i="40" s="1"/>
  <c r="J101" i="40" s="1"/>
  <c r="J156" i="40"/>
  <c r="J102" i="40" s="1"/>
  <c r="J157" i="40"/>
  <c r="BE157" i="40" s="1"/>
  <c r="P157" i="40"/>
  <c r="P156" i="40" s="1"/>
  <c r="R157" i="40"/>
  <c r="R156" i="40" s="1"/>
  <c r="T157" i="40"/>
  <c r="T156" i="40" s="1"/>
  <c r="BF157" i="40"/>
  <c r="BG157" i="40"/>
  <c r="BH157" i="40"/>
  <c r="BI157" i="40"/>
  <c r="BK157" i="40"/>
  <c r="BK156" i="40" s="1"/>
  <c r="E7" i="39"/>
  <c r="J14" i="39"/>
  <c r="J16" i="39"/>
  <c r="E17" i="39"/>
  <c r="F93" i="39" s="1"/>
  <c r="J17" i="39"/>
  <c r="J19" i="39"/>
  <c r="E20" i="39"/>
  <c r="J20" i="39"/>
  <c r="J22" i="39"/>
  <c r="E23" i="39"/>
  <c r="J23" i="39"/>
  <c r="J25" i="39"/>
  <c r="E26" i="39"/>
  <c r="J26" i="39"/>
  <c r="J37" i="39"/>
  <c r="J38" i="39"/>
  <c r="J39" i="39"/>
  <c r="E85" i="39"/>
  <c r="E89" i="39"/>
  <c r="F91" i="39"/>
  <c r="J91" i="39"/>
  <c r="F94" i="39"/>
  <c r="J94" i="39"/>
  <c r="E116" i="39"/>
  <c r="E120" i="39"/>
  <c r="F122" i="39"/>
  <c r="J122" i="39"/>
  <c r="F124" i="39"/>
  <c r="F125" i="39"/>
  <c r="J125" i="39"/>
  <c r="J131" i="39"/>
  <c r="P131" i="39"/>
  <c r="R131" i="39"/>
  <c r="T131" i="39"/>
  <c r="BE131" i="39"/>
  <c r="BF131" i="39"/>
  <c r="BG131" i="39"/>
  <c r="BH131" i="39"/>
  <c r="BI131" i="39"/>
  <c r="BK131" i="39"/>
  <c r="J133" i="39"/>
  <c r="BE133" i="39" s="1"/>
  <c r="P133" i="39"/>
  <c r="R133" i="39"/>
  <c r="T133" i="39"/>
  <c r="BF133" i="39"/>
  <c r="BG133" i="39"/>
  <c r="BH133" i="39"/>
  <c r="BI133" i="39"/>
  <c r="BK133" i="39"/>
  <c r="J134" i="39"/>
  <c r="BE134" i="39" s="1"/>
  <c r="P134" i="39"/>
  <c r="R134" i="39"/>
  <c r="T134" i="39"/>
  <c r="T130" i="39" s="1"/>
  <c r="BF134" i="39"/>
  <c r="BG134" i="39"/>
  <c r="BH134" i="39"/>
  <c r="BI134" i="39"/>
  <c r="BK134" i="39"/>
  <c r="J135" i="39"/>
  <c r="P135" i="39"/>
  <c r="R135" i="39"/>
  <c r="T135" i="39"/>
  <c r="BE135" i="39"/>
  <c r="BF135" i="39"/>
  <c r="BG135" i="39"/>
  <c r="BH135" i="39"/>
  <c r="BI135" i="39"/>
  <c r="F39" i="39" s="1"/>
  <c r="BD99" i="35" s="1"/>
  <c r="BK135" i="39"/>
  <c r="J136" i="39"/>
  <c r="P136" i="39"/>
  <c r="R136" i="39"/>
  <c r="T136" i="39"/>
  <c r="BE136" i="39"/>
  <c r="BF136" i="39"/>
  <c r="BG136" i="39"/>
  <c r="BH136" i="39"/>
  <c r="BI136" i="39"/>
  <c r="BK136" i="39"/>
  <c r="J138" i="39"/>
  <c r="BE138" i="39" s="1"/>
  <c r="P138" i="39"/>
  <c r="R138" i="39"/>
  <c r="T138" i="39"/>
  <c r="BF138" i="39"/>
  <c r="BG138" i="39"/>
  <c r="BH138" i="39"/>
  <c r="BI138" i="39"/>
  <c r="BK138" i="39"/>
  <c r="J141" i="39"/>
  <c r="P141" i="39"/>
  <c r="R141" i="39"/>
  <c r="T141" i="39"/>
  <c r="BE141" i="39"/>
  <c r="BF141" i="39"/>
  <c r="BG141" i="39"/>
  <c r="BH141" i="39"/>
  <c r="BI141" i="39"/>
  <c r="BK141" i="39"/>
  <c r="BK130" i="39" s="1"/>
  <c r="J144" i="39"/>
  <c r="BE144" i="39" s="1"/>
  <c r="P144" i="39"/>
  <c r="R144" i="39"/>
  <c r="T144" i="39"/>
  <c r="BF144" i="39"/>
  <c r="BG144" i="39"/>
  <c r="BH144" i="39"/>
  <c r="BI144" i="39"/>
  <c r="BK144" i="39"/>
  <c r="J146" i="39"/>
  <c r="BE146" i="39" s="1"/>
  <c r="P146" i="39"/>
  <c r="R146" i="39"/>
  <c r="T146" i="39"/>
  <c r="BF146" i="39"/>
  <c r="BG146" i="39"/>
  <c r="BH146" i="39"/>
  <c r="BI146" i="39"/>
  <c r="BK146" i="39"/>
  <c r="J148" i="39"/>
  <c r="P148" i="39"/>
  <c r="R148" i="39"/>
  <c r="T148" i="39"/>
  <c r="BE148" i="39"/>
  <c r="BF148" i="39"/>
  <c r="BG148" i="39"/>
  <c r="BH148" i="39"/>
  <c r="BI148" i="39"/>
  <c r="BK148" i="39"/>
  <c r="J150" i="39"/>
  <c r="BE150" i="39" s="1"/>
  <c r="P150" i="39"/>
  <c r="R150" i="39"/>
  <c r="T150" i="39"/>
  <c r="BF150" i="39"/>
  <c r="BG150" i="39"/>
  <c r="BH150" i="39"/>
  <c r="BI150" i="39"/>
  <c r="BK150" i="39"/>
  <c r="J151" i="39"/>
  <c r="BE151" i="39" s="1"/>
  <c r="P151" i="39"/>
  <c r="R151" i="39"/>
  <c r="T151" i="39"/>
  <c r="BF151" i="39"/>
  <c r="BG151" i="39"/>
  <c r="BH151" i="39"/>
  <c r="BI151" i="39"/>
  <c r="BK151" i="39"/>
  <c r="J153" i="39"/>
  <c r="P153" i="39"/>
  <c r="R153" i="39"/>
  <c r="T153" i="39"/>
  <c r="BE153" i="39"/>
  <c r="BF153" i="39"/>
  <c r="BG153" i="39"/>
  <c r="BH153" i="39"/>
  <c r="BI153" i="39"/>
  <c r="BK153" i="39"/>
  <c r="J156" i="39"/>
  <c r="P156" i="39"/>
  <c r="R156" i="39"/>
  <c r="T156" i="39"/>
  <c r="BE156" i="39"/>
  <c r="BF156" i="39"/>
  <c r="BG156" i="39"/>
  <c r="BH156" i="39"/>
  <c r="BI156" i="39"/>
  <c r="BK156" i="39"/>
  <c r="J158" i="39"/>
  <c r="BE158" i="39" s="1"/>
  <c r="P158" i="39"/>
  <c r="R158" i="39"/>
  <c r="T158" i="39"/>
  <c r="BF158" i="39"/>
  <c r="BG158" i="39"/>
  <c r="BH158" i="39"/>
  <c r="BI158" i="39"/>
  <c r="BK158" i="39"/>
  <c r="J160" i="39"/>
  <c r="P160" i="39"/>
  <c r="R160" i="39"/>
  <c r="T160" i="39"/>
  <c r="BE160" i="39"/>
  <c r="BF160" i="39"/>
  <c r="BG160" i="39"/>
  <c r="BH160" i="39"/>
  <c r="BI160" i="39"/>
  <c r="BK160" i="39"/>
  <c r="J161" i="39"/>
  <c r="BE161" i="39" s="1"/>
  <c r="P161" i="39"/>
  <c r="R161" i="39"/>
  <c r="T161" i="39"/>
  <c r="BF161" i="39"/>
  <c r="BG161" i="39"/>
  <c r="BH161" i="39"/>
  <c r="BI161" i="39"/>
  <c r="BK161" i="39"/>
  <c r="J162" i="39"/>
  <c r="BE162" i="39" s="1"/>
  <c r="P162" i="39"/>
  <c r="R162" i="39"/>
  <c r="T162" i="39"/>
  <c r="BF162" i="39"/>
  <c r="BG162" i="39"/>
  <c r="BH162" i="39"/>
  <c r="BI162" i="39"/>
  <c r="BK162" i="39"/>
  <c r="R164" i="39"/>
  <c r="T164" i="39"/>
  <c r="J165" i="39"/>
  <c r="P165" i="39"/>
  <c r="P164" i="39" s="1"/>
  <c r="R165" i="39"/>
  <c r="T165" i="39"/>
  <c r="BE165" i="39"/>
  <c r="BF165" i="39"/>
  <c r="BG165" i="39"/>
  <c r="BH165" i="39"/>
  <c r="BI165" i="39"/>
  <c r="BK165" i="39"/>
  <c r="BK164" i="39" s="1"/>
  <c r="J164" i="39" s="1"/>
  <c r="J101" i="39" s="1"/>
  <c r="J168" i="39"/>
  <c r="BE168" i="39" s="1"/>
  <c r="P168" i="39"/>
  <c r="P167" i="39" s="1"/>
  <c r="R168" i="39"/>
  <c r="R167" i="39" s="1"/>
  <c r="T168" i="39"/>
  <c r="BF168" i="39"/>
  <c r="BG168" i="39"/>
  <c r="BH168" i="39"/>
  <c r="BI168" i="39"/>
  <c r="BK168" i="39"/>
  <c r="J169" i="39"/>
  <c r="P169" i="39"/>
  <c r="R169" i="39"/>
  <c r="T169" i="39"/>
  <c r="BE169" i="39"/>
  <c r="BF169" i="39"/>
  <c r="BG169" i="39"/>
  <c r="BH169" i="39"/>
  <c r="BI169" i="39"/>
  <c r="BK169" i="39"/>
  <c r="J170" i="39"/>
  <c r="BE170" i="39" s="1"/>
  <c r="P170" i="39"/>
  <c r="R170" i="39"/>
  <c r="T170" i="39"/>
  <c r="BF170" i="39"/>
  <c r="BG170" i="39"/>
  <c r="BH170" i="39"/>
  <c r="BI170" i="39"/>
  <c r="BK170" i="39"/>
  <c r="P172" i="39"/>
  <c r="R172" i="39"/>
  <c r="J173" i="39"/>
  <c r="P173" i="39"/>
  <c r="R173" i="39"/>
  <c r="T173" i="39"/>
  <c r="T172" i="39" s="1"/>
  <c r="BE173" i="39"/>
  <c r="BF173" i="39"/>
  <c r="BG173" i="39"/>
  <c r="BH173" i="39"/>
  <c r="BI173" i="39"/>
  <c r="BK173" i="39"/>
  <c r="BK172" i="39" s="1"/>
  <c r="J172" i="39" s="1"/>
  <c r="J103" i="39" s="1"/>
  <c r="J174" i="39"/>
  <c r="J104" i="39" s="1"/>
  <c r="T174" i="39"/>
  <c r="BK174" i="39"/>
  <c r="J175" i="39"/>
  <c r="P175" i="39"/>
  <c r="P174" i="39" s="1"/>
  <c r="R175" i="39"/>
  <c r="R174" i="39" s="1"/>
  <c r="T175" i="39"/>
  <c r="BE175" i="39"/>
  <c r="BF175" i="39"/>
  <c r="BG175" i="39"/>
  <c r="BH175" i="39"/>
  <c r="BI175" i="39"/>
  <c r="BK175" i="39"/>
  <c r="J177" i="39"/>
  <c r="P177" i="39"/>
  <c r="P176" i="39" s="1"/>
  <c r="R177" i="39"/>
  <c r="R176" i="39" s="1"/>
  <c r="T177" i="39"/>
  <c r="BE177" i="39"/>
  <c r="BF177" i="39"/>
  <c r="BG177" i="39"/>
  <c r="BH177" i="39"/>
  <c r="BI177" i="39"/>
  <c r="BK177" i="39"/>
  <c r="J179" i="39"/>
  <c r="P179" i="39"/>
  <c r="R179" i="39"/>
  <c r="T179" i="39"/>
  <c r="BE179" i="39"/>
  <c r="BF179" i="39"/>
  <c r="BG179" i="39"/>
  <c r="BH179" i="39"/>
  <c r="BI179" i="39"/>
  <c r="BK179" i="39"/>
  <c r="J181" i="39"/>
  <c r="BE181" i="39" s="1"/>
  <c r="P181" i="39"/>
  <c r="R181" i="39"/>
  <c r="T181" i="39"/>
  <c r="BF181" i="39"/>
  <c r="BG181" i="39"/>
  <c r="BH181" i="39"/>
  <c r="BI181" i="39"/>
  <c r="BK181" i="39"/>
  <c r="J182" i="39"/>
  <c r="P182" i="39"/>
  <c r="R182" i="39"/>
  <c r="T182" i="39"/>
  <c r="BE182" i="39"/>
  <c r="BF182" i="39"/>
  <c r="BG182" i="39"/>
  <c r="BH182" i="39"/>
  <c r="BI182" i="39"/>
  <c r="BK182" i="39"/>
  <c r="J183" i="39"/>
  <c r="J106" i="39" s="1"/>
  <c r="T183" i="39"/>
  <c r="BK183" i="39"/>
  <c r="J184" i="39"/>
  <c r="BE184" i="39" s="1"/>
  <c r="P184" i="39"/>
  <c r="P183" i="39" s="1"/>
  <c r="R184" i="39"/>
  <c r="R183" i="39" s="1"/>
  <c r="T184" i="39"/>
  <c r="BF184" i="39"/>
  <c r="BG184" i="39"/>
  <c r="BH184" i="39"/>
  <c r="BI184" i="39"/>
  <c r="BK184" i="39"/>
  <c r="E7" i="38"/>
  <c r="J14" i="38"/>
  <c r="J91" i="38" s="1"/>
  <c r="J16" i="38"/>
  <c r="E17" i="38"/>
  <c r="F123" i="38" s="1"/>
  <c r="J17" i="38"/>
  <c r="J19" i="38"/>
  <c r="E20" i="38"/>
  <c r="J20" i="38"/>
  <c r="J22" i="38"/>
  <c r="E23" i="38"/>
  <c r="J123" i="38" s="1"/>
  <c r="J23" i="38"/>
  <c r="J25" i="38"/>
  <c r="E26" i="38"/>
  <c r="J26" i="38"/>
  <c r="J37" i="38"/>
  <c r="J38" i="38"/>
  <c r="J39" i="38"/>
  <c r="E85" i="38"/>
  <c r="E89" i="38"/>
  <c r="F91" i="38"/>
  <c r="F93" i="38"/>
  <c r="F94" i="38"/>
  <c r="J94" i="38"/>
  <c r="E115" i="38"/>
  <c r="E119" i="38"/>
  <c r="F121" i="38"/>
  <c r="J121" i="38"/>
  <c r="F124" i="38"/>
  <c r="J124" i="38"/>
  <c r="J130" i="38"/>
  <c r="P130" i="38"/>
  <c r="R130" i="38"/>
  <c r="T130" i="38"/>
  <c r="BE130" i="38"/>
  <c r="BF130" i="38"/>
  <c r="BG130" i="38"/>
  <c r="BH130" i="38"/>
  <c r="BI130" i="38"/>
  <c r="BK130" i="38"/>
  <c r="J132" i="38"/>
  <c r="BE132" i="38" s="1"/>
  <c r="P132" i="38"/>
  <c r="R132" i="38"/>
  <c r="T132" i="38"/>
  <c r="BF132" i="38"/>
  <c r="BG132" i="38"/>
  <c r="BH132" i="38"/>
  <c r="BI132" i="38"/>
  <c r="BK132" i="38"/>
  <c r="J134" i="38"/>
  <c r="BE134" i="38" s="1"/>
  <c r="P134" i="38"/>
  <c r="R134" i="38"/>
  <c r="T134" i="38"/>
  <c r="BF134" i="38"/>
  <c r="BG134" i="38"/>
  <c r="BH134" i="38"/>
  <c r="BI134" i="38"/>
  <c r="BK134" i="38"/>
  <c r="J138" i="38"/>
  <c r="P138" i="38"/>
  <c r="R138" i="38"/>
  <c r="T138" i="38"/>
  <c r="BE138" i="38"/>
  <c r="BF138" i="38"/>
  <c r="BG138" i="38"/>
  <c r="BH138" i="38"/>
  <c r="BI138" i="38"/>
  <c r="BK138" i="38"/>
  <c r="J140" i="38"/>
  <c r="BE140" i="38" s="1"/>
  <c r="P140" i="38"/>
  <c r="R140" i="38"/>
  <c r="T140" i="38"/>
  <c r="BF140" i="38"/>
  <c r="BG140" i="38"/>
  <c r="F37" i="38" s="1"/>
  <c r="BB98" i="35" s="1"/>
  <c r="BH140" i="38"/>
  <c r="BI140" i="38"/>
  <c r="BK140" i="38"/>
  <c r="J142" i="38"/>
  <c r="BE142" i="38" s="1"/>
  <c r="P142" i="38"/>
  <c r="R142" i="38"/>
  <c r="T142" i="38"/>
  <c r="BF142" i="38"/>
  <c r="BG142" i="38"/>
  <c r="BH142" i="38"/>
  <c r="BI142" i="38"/>
  <c r="BK142" i="38"/>
  <c r="J146" i="38"/>
  <c r="P146" i="38"/>
  <c r="R146" i="38"/>
  <c r="T146" i="38"/>
  <c r="BE146" i="38"/>
  <c r="BF146" i="38"/>
  <c r="BG146" i="38"/>
  <c r="BH146" i="38"/>
  <c r="BI146" i="38"/>
  <c r="BK146" i="38"/>
  <c r="J150" i="38"/>
  <c r="P150" i="38"/>
  <c r="R150" i="38"/>
  <c r="T150" i="38"/>
  <c r="BE150" i="38"/>
  <c r="BF150" i="38"/>
  <c r="BG150" i="38"/>
  <c r="BH150" i="38"/>
  <c r="BI150" i="38"/>
  <c r="BK150" i="38"/>
  <c r="J153" i="38"/>
  <c r="BE153" i="38" s="1"/>
  <c r="P153" i="38"/>
  <c r="R153" i="38"/>
  <c r="T153" i="38"/>
  <c r="BF153" i="38"/>
  <c r="BG153" i="38"/>
  <c r="BH153" i="38"/>
  <c r="BI153" i="38"/>
  <c r="BK153" i="38"/>
  <c r="J156" i="38"/>
  <c r="P156" i="38"/>
  <c r="R156" i="38"/>
  <c r="T156" i="38"/>
  <c r="BE156" i="38"/>
  <c r="BF156" i="38"/>
  <c r="BG156" i="38"/>
  <c r="BH156" i="38"/>
  <c r="BI156" i="38"/>
  <c r="BK156" i="38"/>
  <c r="J158" i="38"/>
  <c r="BE158" i="38" s="1"/>
  <c r="P158" i="38"/>
  <c r="R158" i="38"/>
  <c r="T158" i="38"/>
  <c r="BF158" i="38"/>
  <c r="BG158" i="38"/>
  <c r="BH158" i="38"/>
  <c r="BI158" i="38"/>
  <c r="BK158" i="38"/>
  <c r="J160" i="38"/>
  <c r="BE160" i="38" s="1"/>
  <c r="P160" i="38"/>
  <c r="R160" i="38"/>
  <c r="T160" i="38"/>
  <c r="BF160" i="38"/>
  <c r="BG160" i="38"/>
  <c r="BH160" i="38"/>
  <c r="BI160" i="38"/>
  <c r="BK160" i="38"/>
  <c r="J161" i="38"/>
  <c r="P161" i="38"/>
  <c r="R161" i="38"/>
  <c r="T161" i="38"/>
  <c r="BE161" i="38"/>
  <c r="BF161" i="38"/>
  <c r="BG161" i="38"/>
  <c r="BH161" i="38"/>
  <c r="BI161" i="38"/>
  <c r="BK161" i="38"/>
  <c r="J162" i="38"/>
  <c r="BE162" i="38" s="1"/>
  <c r="P162" i="38"/>
  <c r="R162" i="38"/>
  <c r="T162" i="38"/>
  <c r="BF162" i="38"/>
  <c r="BG162" i="38"/>
  <c r="BH162" i="38"/>
  <c r="BI162" i="38"/>
  <c r="BK162" i="38"/>
  <c r="J164" i="38"/>
  <c r="BE164" i="38" s="1"/>
  <c r="P164" i="38"/>
  <c r="R164" i="38"/>
  <c r="T164" i="38"/>
  <c r="BF164" i="38"/>
  <c r="BG164" i="38"/>
  <c r="BH164" i="38"/>
  <c r="BI164" i="38"/>
  <c r="BK164" i="38"/>
  <c r="J166" i="38"/>
  <c r="P166" i="38"/>
  <c r="R166" i="38"/>
  <c r="T166" i="38"/>
  <c r="BE166" i="38"/>
  <c r="BF166" i="38"/>
  <c r="BG166" i="38"/>
  <c r="BH166" i="38"/>
  <c r="BI166" i="38"/>
  <c r="BK166" i="38"/>
  <c r="J168" i="38"/>
  <c r="P168" i="38"/>
  <c r="R168" i="38"/>
  <c r="T168" i="38"/>
  <c r="BE168" i="38"/>
  <c r="BF168" i="38"/>
  <c r="BG168" i="38"/>
  <c r="BH168" i="38"/>
  <c r="BI168" i="38"/>
  <c r="BK168" i="38"/>
  <c r="J170" i="38"/>
  <c r="BE170" i="38" s="1"/>
  <c r="P170" i="38"/>
  <c r="R170" i="38"/>
  <c r="T170" i="38"/>
  <c r="BF170" i="38"/>
  <c r="BG170" i="38"/>
  <c r="BH170" i="38"/>
  <c r="BI170" i="38"/>
  <c r="BK170" i="38"/>
  <c r="J172" i="38"/>
  <c r="P172" i="38"/>
  <c r="R172" i="38"/>
  <c r="T172" i="38"/>
  <c r="BE172" i="38"/>
  <c r="BF172" i="38"/>
  <c r="BG172" i="38"/>
  <c r="BH172" i="38"/>
  <c r="BI172" i="38"/>
  <c r="BK172" i="38"/>
  <c r="J174" i="38"/>
  <c r="BE174" i="38" s="1"/>
  <c r="P174" i="38"/>
  <c r="R174" i="38"/>
  <c r="T174" i="38"/>
  <c r="BF174" i="38"/>
  <c r="BG174" i="38"/>
  <c r="BH174" i="38"/>
  <c r="BI174" i="38"/>
  <c r="BK174" i="38"/>
  <c r="J177" i="38"/>
  <c r="BE177" i="38" s="1"/>
  <c r="P177" i="38"/>
  <c r="R177" i="38"/>
  <c r="T177" i="38"/>
  <c r="BF177" i="38"/>
  <c r="BG177" i="38"/>
  <c r="BH177" i="38"/>
  <c r="BI177" i="38"/>
  <c r="BK177" i="38"/>
  <c r="J179" i="38"/>
  <c r="P179" i="38"/>
  <c r="R179" i="38"/>
  <c r="T179" i="38"/>
  <c r="BE179" i="38"/>
  <c r="BF179" i="38"/>
  <c r="BG179" i="38"/>
  <c r="BH179" i="38"/>
  <c r="BI179" i="38"/>
  <c r="BK179" i="38"/>
  <c r="J181" i="38"/>
  <c r="BE181" i="38" s="1"/>
  <c r="P181" i="38"/>
  <c r="R181" i="38"/>
  <c r="T181" i="38"/>
  <c r="BF181" i="38"/>
  <c r="BG181" i="38"/>
  <c r="BH181" i="38"/>
  <c r="BI181" i="38"/>
  <c r="BK181" i="38"/>
  <c r="J185" i="38"/>
  <c r="BE185" i="38" s="1"/>
  <c r="P185" i="38"/>
  <c r="R185" i="38"/>
  <c r="T185" i="38"/>
  <c r="BF185" i="38"/>
  <c r="BG185" i="38"/>
  <c r="BH185" i="38"/>
  <c r="BI185" i="38"/>
  <c r="BK185" i="38"/>
  <c r="J186" i="38"/>
  <c r="P186" i="38"/>
  <c r="R186" i="38"/>
  <c r="T186" i="38"/>
  <c r="BE186" i="38"/>
  <c r="BF186" i="38"/>
  <c r="BG186" i="38"/>
  <c r="BH186" i="38"/>
  <c r="BI186" i="38"/>
  <c r="BK186" i="38"/>
  <c r="J188" i="38"/>
  <c r="J101" i="38" s="1"/>
  <c r="R188" i="38"/>
  <c r="T188" i="38"/>
  <c r="BK188" i="38"/>
  <c r="J189" i="38"/>
  <c r="BE189" i="38" s="1"/>
  <c r="P189" i="38"/>
  <c r="P188" i="38" s="1"/>
  <c r="R189" i="38"/>
  <c r="T189" i="38"/>
  <c r="BF189" i="38"/>
  <c r="BG189" i="38"/>
  <c r="BH189" i="38"/>
  <c r="BI189" i="38"/>
  <c r="BK189" i="38"/>
  <c r="J191" i="38"/>
  <c r="P191" i="38"/>
  <c r="P190" i="38" s="1"/>
  <c r="R191" i="38"/>
  <c r="T191" i="38"/>
  <c r="BE191" i="38"/>
  <c r="BF191" i="38"/>
  <c r="BG191" i="38"/>
  <c r="BH191" i="38"/>
  <c r="BI191" i="38"/>
  <c r="BK191" i="38"/>
  <c r="J193" i="38"/>
  <c r="BE193" i="38" s="1"/>
  <c r="P193" i="38"/>
  <c r="R193" i="38"/>
  <c r="T193" i="38"/>
  <c r="T190" i="38" s="1"/>
  <c r="BF193" i="38"/>
  <c r="BG193" i="38"/>
  <c r="BH193" i="38"/>
  <c r="BI193" i="38"/>
  <c r="BK193" i="38"/>
  <c r="J194" i="38"/>
  <c r="BE194" i="38" s="1"/>
  <c r="P194" i="38"/>
  <c r="R194" i="38"/>
  <c r="R190" i="38" s="1"/>
  <c r="T194" i="38"/>
  <c r="BF194" i="38"/>
  <c r="BG194" i="38"/>
  <c r="BH194" i="38"/>
  <c r="BI194" i="38"/>
  <c r="BK194" i="38"/>
  <c r="J196" i="38"/>
  <c r="P196" i="38"/>
  <c r="R196" i="38"/>
  <c r="T196" i="38"/>
  <c r="BE196" i="38"/>
  <c r="BF196" i="38"/>
  <c r="BG196" i="38"/>
  <c r="BH196" i="38"/>
  <c r="BI196" i="38"/>
  <c r="BK196" i="38"/>
  <c r="J198" i="38"/>
  <c r="P198" i="38"/>
  <c r="R198" i="38"/>
  <c r="T198" i="38"/>
  <c r="BE198" i="38"/>
  <c r="BF198" i="38"/>
  <c r="BG198" i="38"/>
  <c r="BH198" i="38"/>
  <c r="BI198" i="38"/>
  <c r="BK198" i="38"/>
  <c r="J200" i="38"/>
  <c r="BE200" i="38" s="1"/>
  <c r="P200" i="38"/>
  <c r="R200" i="38"/>
  <c r="T200" i="38"/>
  <c r="BF200" i="38"/>
  <c r="BG200" i="38"/>
  <c r="BH200" i="38"/>
  <c r="BI200" i="38"/>
  <c r="BK200" i="38"/>
  <c r="J201" i="38"/>
  <c r="P201" i="38"/>
  <c r="R201" i="38"/>
  <c r="T201" i="38"/>
  <c r="BE201" i="38"/>
  <c r="BF201" i="38"/>
  <c r="BG201" i="38"/>
  <c r="BH201" i="38"/>
  <c r="BI201" i="38"/>
  <c r="BK201" i="38"/>
  <c r="J203" i="38"/>
  <c r="BE203" i="38" s="1"/>
  <c r="P203" i="38"/>
  <c r="R203" i="38"/>
  <c r="T203" i="38"/>
  <c r="BF203" i="38"/>
  <c r="BG203" i="38"/>
  <c r="BH203" i="38"/>
  <c r="BI203" i="38"/>
  <c r="BK203" i="38"/>
  <c r="J205" i="38"/>
  <c r="BE205" i="38" s="1"/>
  <c r="P205" i="38"/>
  <c r="R205" i="38"/>
  <c r="T205" i="38"/>
  <c r="BF205" i="38"/>
  <c r="BG205" i="38"/>
  <c r="BH205" i="38"/>
  <c r="BI205" i="38"/>
  <c r="BK205" i="38"/>
  <c r="J208" i="38"/>
  <c r="P208" i="38"/>
  <c r="R208" i="38"/>
  <c r="T208" i="38"/>
  <c r="T207" i="38" s="1"/>
  <c r="BE208" i="38"/>
  <c r="BF208" i="38"/>
  <c r="BG208" i="38"/>
  <c r="BH208" i="38"/>
  <c r="BI208" i="38"/>
  <c r="BK208" i="38"/>
  <c r="J210" i="38"/>
  <c r="BE210" i="38" s="1"/>
  <c r="P210" i="38"/>
  <c r="R210" i="38"/>
  <c r="T210" i="38"/>
  <c r="BF210" i="38"/>
  <c r="BG210" i="38"/>
  <c r="BH210" i="38"/>
  <c r="BI210" i="38"/>
  <c r="BK210" i="38"/>
  <c r="J211" i="38"/>
  <c r="BE211" i="38" s="1"/>
  <c r="P211" i="38"/>
  <c r="R211" i="38"/>
  <c r="T211" i="38"/>
  <c r="BF211" i="38"/>
  <c r="BG211" i="38"/>
  <c r="BH211" i="38"/>
  <c r="BI211" i="38"/>
  <c r="BK211" i="38"/>
  <c r="J214" i="38"/>
  <c r="P214" i="38"/>
  <c r="R214" i="38"/>
  <c r="T214" i="38"/>
  <c r="BE214" i="38"/>
  <c r="BF214" i="38"/>
  <c r="BG214" i="38"/>
  <c r="BH214" i="38"/>
  <c r="BI214" i="38"/>
  <c r="BK214" i="38"/>
  <c r="J215" i="38"/>
  <c r="BE215" i="38" s="1"/>
  <c r="P215" i="38"/>
  <c r="R215" i="38"/>
  <c r="T215" i="38"/>
  <c r="BF215" i="38"/>
  <c r="BG215" i="38"/>
  <c r="BH215" i="38"/>
  <c r="BI215" i="38"/>
  <c r="BK215" i="38"/>
  <c r="J216" i="38"/>
  <c r="BE216" i="38" s="1"/>
  <c r="P216" i="38"/>
  <c r="R216" i="38"/>
  <c r="T216" i="38"/>
  <c r="BF216" i="38"/>
  <c r="BG216" i="38"/>
  <c r="BH216" i="38"/>
  <c r="BI216" i="38"/>
  <c r="BK216" i="38"/>
  <c r="J217" i="38"/>
  <c r="P217" i="38"/>
  <c r="R217" i="38"/>
  <c r="R207" i="38" s="1"/>
  <c r="T217" i="38"/>
  <c r="BE217" i="38"/>
  <c r="BF217" i="38"/>
  <c r="BG217" i="38"/>
  <c r="BH217" i="38"/>
  <c r="BI217" i="38"/>
  <c r="BK217" i="38"/>
  <c r="J218" i="38"/>
  <c r="P218" i="38"/>
  <c r="R218" i="38"/>
  <c r="T218" i="38"/>
  <c r="BE218" i="38"/>
  <c r="BF218" i="38"/>
  <c r="BG218" i="38"/>
  <c r="BH218" i="38"/>
  <c r="BI218" i="38"/>
  <c r="BK218" i="38"/>
  <c r="J219" i="38"/>
  <c r="BE219" i="38" s="1"/>
  <c r="P219" i="38"/>
  <c r="R219" i="38"/>
  <c r="T219" i="38"/>
  <c r="BF219" i="38"/>
  <c r="BG219" i="38"/>
  <c r="BH219" i="38"/>
  <c r="BI219" i="38"/>
  <c r="BK219" i="38"/>
  <c r="J221" i="38"/>
  <c r="P221" i="38"/>
  <c r="R221" i="38"/>
  <c r="T221" i="38"/>
  <c r="BE221" i="38"/>
  <c r="BF221" i="38"/>
  <c r="BG221" i="38"/>
  <c r="BH221" i="38"/>
  <c r="BI221" i="38"/>
  <c r="BK221" i="38"/>
  <c r="J223" i="38"/>
  <c r="BE223" i="38" s="1"/>
  <c r="P223" i="38"/>
  <c r="R223" i="38"/>
  <c r="T223" i="38"/>
  <c r="BF223" i="38"/>
  <c r="BG223" i="38"/>
  <c r="BH223" i="38"/>
  <c r="BI223" i="38"/>
  <c r="BK223" i="38"/>
  <c r="J225" i="38"/>
  <c r="BE225" i="38" s="1"/>
  <c r="P225" i="38"/>
  <c r="R225" i="38"/>
  <c r="T225" i="38"/>
  <c r="BF225" i="38"/>
  <c r="BG225" i="38"/>
  <c r="BH225" i="38"/>
  <c r="BI225" i="38"/>
  <c r="BK225" i="38"/>
  <c r="J227" i="38"/>
  <c r="P227" i="38"/>
  <c r="R227" i="38"/>
  <c r="T227" i="38"/>
  <c r="BE227" i="38"/>
  <c r="BF227" i="38"/>
  <c r="BG227" i="38"/>
  <c r="BH227" i="38"/>
  <c r="BI227" i="38"/>
  <c r="BK227" i="38"/>
  <c r="J229" i="38"/>
  <c r="BE229" i="38" s="1"/>
  <c r="P229" i="38"/>
  <c r="R229" i="38"/>
  <c r="T229" i="38"/>
  <c r="BF229" i="38"/>
  <c r="BG229" i="38"/>
  <c r="BH229" i="38"/>
  <c r="BI229" i="38"/>
  <c r="BK229" i="38"/>
  <c r="J230" i="38"/>
  <c r="BE230" i="38" s="1"/>
  <c r="P230" i="38"/>
  <c r="R230" i="38"/>
  <c r="T230" i="38"/>
  <c r="BF230" i="38"/>
  <c r="BG230" i="38"/>
  <c r="BH230" i="38"/>
  <c r="BI230" i="38"/>
  <c r="BK230" i="38"/>
  <c r="J233" i="38"/>
  <c r="P233" i="38"/>
  <c r="R233" i="38"/>
  <c r="T233" i="38"/>
  <c r="BE233" i="38"/>
  <c r="BF233" i="38"/>
  <c r="BG233" i="38"/>
  <c r="BH233" i="38"/>
  <c r="BI233" i="38"/>
  <c r="BK233" i="38"/>
  <c r="J234" i="38"/>
  <c r="P234" i="38"/>
  <c r="R234" i="38"/>
  <c r="T234" i="38"/>
  <c r="BE234" i="38"/>
  <c r="BF234" i="38"/>
  <c r="BG234" i="38"/>
  <c r="BH234" i="38"/>
  <c r="BI234" i="38"/>
  <c r="BK234" i="38"/>
  <c r="J236" i="38"/>
  <c r="BE236" i="38" s="1"/>
  <c r="P236" i="38"/>
  <c r="R236" i="38"/>
  <c r="T236" i="38"/>
  <c r="BF236" i="38"/>
  <c r="BG236" i="38"/>
  <c r="BH236" i="38"/>
  <c r="BI236" i="38"/>
  <c r="BK236" i="38"/>
  <c r="J238" i="38"/>
  <c r="P238" i="38"/>
  <c r="R238" i="38"/>
  <c r="T238" i="38"/>
  <c r="BE238" i="38"/>
  <c r="BF238" i="38"/>
  <c r="BG238" i="38"/>
  <c r="BH238" i="38"/>
  <c r="BI238" i="38"/>
  <c r="BK238" i="38"/>
  <c r="J239" i="38"/>
  <c r="BE239" i="38" s="1"/>
  <c r="P239" i="38"/>
  <c r="R239" i="38"/>
  <c r="T239" i="38"/>
  <c r="BF239" i="38"/>
  <c r="BG239" i="38"/>
  <c r="BH239" i="38"/>
  <c r="BI239" i="38"/>
  <c r="BK239" i="38"/>
  <c r="P241" i="38"/>
  <c r="J242" i="38"/>
  <c r="P242" i="38"/>
  <c r="R242" i="38"/>
  <c r="T242" i="38"/>
  <c r="T241" i="38" s="1"/>
  <c r="BE242" i="38"/>
  <c r="BF242" i="38"/>
  <c r="BG242" i="38"/>
  <c r="BH242" i="38"/>
  <c r="BI242" i="38"/>
  <c r="BK242" i="38"/>
  <c r="J245" i="38"/>
  <c r="BE245" i="38" s="1"/>
  <c r="P245" i="38"/>
  <c r="R245" i="38"/>
  <c r="T245" i="38"/>
  <c r="BF245" i="38"/>
  <c r="BG245" i="38"/>
  <c r="BH245" i="38"/>
  <c r="BI245" i="38"/>
  <c r="BK245" i="38"/>
  <c r="J247" i="38"/>
  <c r="BE247" i="38" s="1"/>
  <c r="P247" i="38"/>
  <c r="R247" i="38"/>
  <c r="R241" i="38" s="1"/>
  <c r="T247" i="38"/>
  <c r="BF247" i="38"/>
  <c r="BG247" i="38"/>
  <c r="BH247" i="38"/>
  <c r="BI247" i="38"/>
  <c r="BK247" i="38"/>
  <c r="J249" i="38"/>
  <c r="P249" i="38"/>
  <c r="R249" i="38"/>
  <c r="T249" i="38"/>
  <c r="BE249" i="38"/>
  <c r="BF249" i="38"/>
  <c r="BG249" i="38"/>
  <c r="BH249" i="38"/>
  <c r="BI249" i="38"/>
  <c r="BK249" i="38"/>
  <c r="J251" i="38"/>
  <c r="BE251" i="38" s="1"/>
  <c r="P251" i="38"/>
  <c r="R251" i="38"/>
  <c r="T251" i="38"/>
  <c r="BF251" i="38"/>
  <c r="BG251" i="38"/>
  <c r="BH251" i="38"/>
  <c r="BI251" i="38"/>
  <c r="BK251" i="38"/>
  <c r="P253" i="38"/>
  <c r="J254" i="38"/>
  <c r="BE254" i="38" s="1"/>
  <c r="P254" i="38"/>
  <c r="R254" i="38"/>
  <c r="R253" i="38" s="1"/>
  <c r="T254" i="38"/>
  <c r="T253" i="38" s="1"/>
  <c r="BF254" i="38"/>
  <c r="BG254" i="38"/>
  <c r="BH254" i="38"/>
  <c r="BI254" i="38"/>
  <c r="BK254" i="38"/>
  <c r="BK253" i="38" s="1"/>
  <c r="J253" i="38" s="1"/>
  <c r="J105" i="38" s="1"/>
  <c r="E7" i="37"/>
  <c r="J12" i="37"/>
  <c r="J14" i="37"/>
  <c r="E15" i="37"/>
  <c r="J15" i="37"/>
  <c r="J17" i="37"/>
  <c r="E18" i="37"/>
  <c r="J18" i="37"/>
  <c r="J20" i="37"/>
  <c r="E21" i="37"/>
  <c r="J91" i="37" s="1"/>
  <c r="J21" i="37"/>
  <c r="J23" i="37"/>
  <c r="E24" i="37"/>
  <c r="J24" i="37"/>
  <c r="J35" i="37"/>
  <c r="J36" i="37"/>
  <c r="J37" i="37"/>
  <c r="E85" i="37"/>
  <c r="E87" i="37"/>
  <c r="F89" i="37"/>
  <c r="J89" i="37"/>
  <c r="F92" i="37"/>
  <c r="J92" i="37"/>
  <c r="E119" i="37"/>
  <c r="E121" i="37"/>
  <c r="F123" i="37"/>
  <c r="J123" i="37"/>
  <c r="J125" i="37"/>
  <c r="F126" i="37"/>
  <c r="J126" i="37"/>
  <c r="J132" i="37"/>
  <c r="P132" i="37"/>
  <c r="R132" i="37"/>
  <c r="T132" i="37"/>
  <c r="BE132" i="37"/>
  <c r="BF132" i="37"/>
  <c r="BG132" i="37"/>
  <c r="BH132" i="37"/>
  <c r="BI132" i="37"/>
  <c r="BK132" i="37"/>
  <c r="J134" i="37"/>
  <c r="BE134" i="37" s="1"/>
  <c r="P134" i="37"/>
  <c r="R134" i="37"/>
  <c r="T134" i="37"/>
  <c r="BF134" i="37"/>
  <c r="BG134" i="37"/>
  <c r="BH134" i="37"/>
  <c r="BI134" i="37"/>
  <c r="F37" i="37" s="1"/>
  <c r="BD96" i="35" s="1"/>
  <c r="BK134" i="37"/>
  <c r="J136" i="37"/>
  <c r="P136" i="37"/>
  <c r="R136" i="37"/>
  <c r="T136" i="37"/>
  <c r="T131" i="37" s="1"/>
  <c r="BE136" i="37"/>
  <c r="F33" i="37" s="1"/>
  <c r="AZ96" i="35" s="1"/>
  <c r="BF136" i="37"/>
  <c r="BG136" i="37"/>
  <c r="BH136" i="37"/>
  <c r="BI136" i="37"/>
  <c r="BK136" i="37"/>
  <c r="J137" i="37"/>
  <c r="BE137" i="37" s="1"/>
  <c r="P137" i="37"/>
  <c r="R137" i="37"/>
  <c r="T137" i="37"/>
  <c r="BF137" i="37"/>
  <c r="BG137" i="37"/>
  <c r="BH137" i="37"/>
  <c r="BI137" i="37"/>
  <c r="BK137" i="37"/>
  <c r="J140" i="37"/>
  <c r="BE140" i="37" s="1"/>
  <c r="P140" i="37"/>
  <c r="R140" i="37"/>
  <c r="T140" i="37"/>
  <c r="BF140" i="37"/>
  <c r="BG140" i="37"/>
  <c r="BH140" i="37"/>
  <c r="BI140" i="37"/>
  <c r="BK140" i="37"/>
  <c r="J145" i="37"/>
  <c r="P145" i="37"/>
  <c r="R145" i="37"/>
  <c r="T145" i="37"/>
  <c r="BE145" i="37"/>
  <c r="BF145" i="37"/>
  <c r="BG145" i="37"/>
  <c r="BH145" i="37"/>
  <c r="BI145" i="37"/>
  <c r="BK145" i="37"/>
  <c r="J150" i="37"/>
  <c r="BE150" i="37" s="1"/>
  <c r="P150" i="37"/>
  <c r="R150" i="37"/>
  <c r="T150" i="37"/>
  <c r="BF150" i="37"/>
  <c r="BG150" i="37"/>
  <c r="BH150" i="37"/>
  <c r="BI150" i="37"/>
  <c r="BK150" i="37"/>
  <c r="BK131" i="37" s="1"/>
  <c r="J152" i="37"/>
  <c r="BE152" i="37" s="1"/>
  <c r="P152" i="37"/>
  <c r="R152" i="37"/>
  <c r="T152" i="37"/>
  <c r="BF152" i="37"/>
  <c r="BG152" i="37"/>
  <c r="BH152" i="37"/>
  <c r="BI152" i="37"/>
  <c r="BK152" i="37"/>
  <c r="J153" i="37"/>
  <c r="P153" i="37"/>
  <c r="R153" i="37"/>
  <c r="T153" i="37"/>
  <c r="BE153" i="37"/>
  <c r="BF153" i="37"/>
  <c r="BG153" i="37"/>
  <c r="BH153" i="37"/>
  <c r="BI153" i="37"/>
  <c r="BK153" i="37"/>
  <c r="J154" i="37"/>
  <c r="P154" i="37"/>
  <c r="R154" i="37"/>
  <c r="T154" i="37"/>
  <c r="BE154" i="37"/>
  <c r="BF154" i="37"/>
  <c r="BG154" i="37"/>
  <c r="BH154" i="37"/>
  <c r="BI154" i="37"/>
  <c r="BK154" i="37"/>
  <c r="J155" i="37"/>
  <c r="BE155" i="37" s="1"/>
  <c r="P155" i="37"/>
  <c r="R155" i="37"/>
  <c r="T155" i="37"/>
  <c r="BF155" i="37"/>
  <c r="BG155" i="37"/>
  <c r="BH155" i="37"/>
  <c r="BI155" i="37"/>
  <c r="BK155" i="37"/>
  <c r="J161" i="37"/>
  <c r="P161" i="37"/>
  <c r="R161" i="37"/>
  <c r="T161" i="37"/>
  <c r="BE161" i="37"/>
  <c r="BF161" i="37"/>
  <c r="BG161" i="37"/>
  <c r="BH161" i="37"/>
  <c r="BI161" i="37"/>
  <c r="BK161" i="37"/>
  <c r="J163" i="37"/>
  <c r="BE163" i="37" s="1"/>
  <c r="P163" i="37"/>
  <c r="R163" i="37"/>
  <c r="T163" i="37"/>
  <c r="BF163" i="37"/>
  <c r="BG163" i="37"/>
  <c r="BH163" i="37"/>
  <c r="BI163" i="37"/>
  <c r="BK163" i="37"/>
  <c r="J165" i="37"/>
  <c r="BE165" i="37" s="1"/>
  <c r="P165" i="37"/>
  <c r="R165" i="37"/>
  <c r="T165" i="37"/>
  <c r="BF165" i="37"/>
  <c r="BG165" i="37"/>
  <c r="BH165" i="37"/>
  <c r="BI165" i="37"/>
  <c r="BK165" i="37"/>
  <c r="J167" i="37"/>
  <c r="P167" i="37"/>
  <c r="R167" i="37"/>
  <c r="T167" i="37"/>
  <c r="BE167" i="37"/>
  <c r="BF167" i="37"/>
  <c r="BG167" i="37"/>
  <c r="BH167" i="37"/>
  <c r="BI167" i="37"/>
  <c r="BK167" i="37"/>
  <c r="J169" i="37"/>
  <c r="P169" i="37"/>
  <c r="R169" i="37"/>
  <c r="T169" i="37"/>
  <c r="BE169" i="37"/>
  <c r="BF169" i="37"/>
  <c r="BG169" i="37"/>
  <c r="BH169" i="37"/>
  <c r="BI169" i="37"/>
  <c r="BK169" i="37"/>
  <c r="J171" i="37"/>
  <c r="BE171" i="37" s="1"/>
  <c r="P171" i="37"/>
  <c r="R171" i="37"/>
  <c r="T171" i="37"/>
  <c r="BF171" i="37"/>
  <c r="BG171" i="37"/>
  <c r="BH171" i="37"/>
  <c r="BI171" i="37"/>
  <c r="BK171" i="37"/>
  <c r="J174" i="37"/>
  <c r="P174" i="37"/>
  <c r="R174" i="37"/>
  <c r="T174" i="37"/>
  <c r="BE174" i="37"/>
  <c r="BF174" i="37"/>
  <c r="BG174" i="37"/>
  <c r="BH174" i="37"/>
  <c r="BI174" i="37"/>
  <c r="BK174" i="37"/>
  <c r="J177" i="37"/>
  <c r="P177" i="37"/>
  <c r="R177" i="37"/>
  <c r="T177" i="37"/>
  <c r="BE177" i="37"/>
  <c r="BF177" i="37"/>
  <c r="BG177" i="37"/>
  <c r="BH177" i="37"/>
  <c r="BI177" i="37"/>
  <c r="BK177" i="37"/>
  <c r="J180" i="37"/>
  <c r="BE180" i="37" s="1"/>
  <c r="P180" i="37"/>
  <c r="R180" i="37"/>
  <c r="T180" i="37"/>
  <c r="BF180" i="37"/>
  <c r="BG180" i="37"/>
  <c r="BH180" i="37"/>
  <c r="BI180" i="37"/>
  <c r="BK180" i="37"/>
  <c r="J181" i="37"/>
  <c r="P181" i="37"/>
  <c r="R181" i="37"/>
  <c r="T181" i="37"/>
  <c r="BE181" i="37"/>
  <c r="BF181" i="37"/>
  <c r="BG181" i="37"/>
  <c r="BH181" i="37"/>
  <c r="BI181" i="37"/>
  <c r="BK181" i="37"/>
  <c r="J182" i="37"/>
  <c r="BE182" i="37" s="1"/>
  <c r="P182" i="37"/>
  <c r="R182" i="37"/>
  <c r="T182" i="37"/>
  <c r="BF182" i="37"/>
  <c r="BG182" i="37"/>
  <c r="BH182" i="37"/>
  <c r="BI182" i="37"/>
  <c r="BK182" i="37"/>
  <c r="J185" i="37"/>
  <c r="BE185" i="37" s="1"/>
  <c r="P185" i="37"/>
  <c r="P184" i="37" s="1"/>
  <c r="R185" i="37"/>
  <c r="T185" i="37"/>
  <c r="BF185" i="37"/>
  <c r="BG185" i="37"/>
  <c r="BH185" i="37"/>
  <c r="BI185" i="37"/>
  <c r="BK185" i="37"/>
  <c r="J188" i="37"/>
  <c r="P188" i="37"/>
  <c r="R188" i="37"/>
  <c r="R184" i="37" s="1"/>
  <c r="T188" i="37"/>
  <c r="BE188" i="37"/>
  <c r="BF188" i="37"/>
  <c r="BG188" i="37"/>
  <c r="BH188" i="37"/>
  <c r="BI188" i="37"/>
  <c r="BK188" i="37"/>
  <c r="J190" i="37"/>
  <c r="BE190" i="37" s="1"/>
  <c r="P190" i="37"/>
  <c r="R190" i="37"/>
  <c r="T190" i="37"/>
  <c r="BF190" i="37"/>
  <c r="BG190" i="37"/>
  <c r="BH190" i="37"/>
  <c r="BI190" i="37"/>
  <c r="BK190" i="37"/>
  <c r="J192" i="37"/>
  <c r="BE192" i="37" s="1"/>
  <c r="P192" i="37"/>
  <c r="R192" i="37"/>
  <c r="T192" i="37"/>
  <c r="BF192" i="37"/>
  <c r="BG192" i="37"/>
  <c r="BH192" i="37"/>
  <c r="BI192" i="37"/>
  <c r="BK192" i="37"/>
  <c r="J194" i="37"/>
  <c r="P194" i="37"/>
  <c r="R194" i="37"/>
  <c r="T194" i="37"/>
  <c r="BE194" i="37"/>
  <c r="BF194" i="37"/>
  <c r="BG194" i="37"/>
  <c r="BH194" i="37"/>
  <c r="BI194" i="37"/>
  <c r="BK194" i="37"/>
  <c r="J196" i="37"/>
  <c r="P196" i="37"/>
  <c r="R196" i="37"/>
  <c r="T196" i="37"/>
  <c r="BE196" i="37"/>
  <c r="BF196" i="37"/>
  <c r="BG196" i="37"/>
  <c r="BH196" i="37"/>
  <c r="BI196" i="37"/>
  <c r="BK196" i="37"/>
  <c r="J198" i="37"/>
  <c r="BE198" i="37" s="1"/>
  <c r="P198" i="37"/>
  <c r="R198" i="37"/>
  <c r="T198" i="37"/>
  <c r="BF198" i="37"/>
  <c r="BG198" i="37"/>
  <c r="BH198" i="37"/>
  <c r="BI198" i="37"/>
  <c r="BK198" i="37"/>
  <c r="R203" i="37"/>
  <c r="J204" i="37"/>
  <c r="BE204" i="37" s="1"/>
  <c r="P204" i="37"/>
  <c r="P203" i="37" s="1"/>
  <c r="R204" i="37"/>
  <c r="T204" i="37"/>
  <c r="T203" i="37" s="1"/>
  <c r="BF204" i="37"/>
  <c r="BG204" i="37"/>
  <c r="BH204" i="37"/>
  <c r="BI204" i="37"/>
  <c r="BK204" i="37"/>
  <c r="BK203" i="37" s="1"/>
  <c r="J203" i="37" s="1"/>
  <c r="J100" i="37" s="1"/>
  <c r="J209" i="37"/>
  <c r="BE209" i="37" s="1"/>
  <c r="P209" i="37"/>
  <c r="P208" i="37" s="1"/>
  <c r="R209" i="37"/>
  <c r="R208" i="37" s="1"/>
  <c r="T209" i="37"/>
  <c r="BF209" i="37"/>
  <c r="BG209" i="37"/>
  <c r="BH209" i="37"/>
  <c r="BI209" i="37"/>
  <c r="BK209" i="37"/>
  <c r="BK208" i="37" s="1"/>
  <c r="J208" i="37" s="1"/>
  <c r="J101" i="37" s="1"/>
  <c r="J210" i="37"/>
  <c r="P210" i="37"/>
  <c r="R210" i="37"/>
  <c r="T210" i="37"/>
  <c r="BE210" i="37"/>
  <c r="BF210" i="37"/>
  <c r="BG210" i="37"/>
  <c r="BH210" i="37"/>
  <c r="BI210" i="37"/>
  <c r="BK210" i="37"/>
  <c r="BK211" i="37"/>
  <c r="J211" i="37" s="1"/>
  <c r="J102" i="37" s="1"/>
  <c r="J212" i="37"/>
  <c r="BE212" i="37" s="1"/>
  <c r="P212" i="37"/>
  <c r="R212" i="37"/>
  <c r="R211" i="37" s="1"/>
  <c r="T212" i="37"/>
  <c r="T211" i="37" s="1"/>
  <c r="BF212" i="37"/>
  <c r="BG212" i="37"/>
  <c r="BH212" i="37"/>
  <c r="BI212" i="37"/>
  <c r="BK212" i="37"/>
  <c r="J215" i="37"/>
  <c r="P215" i="37"/>
  <c r="P211" i="37" s="1"/>
  <c r="R215" i="37"/>
  <c r="T215" i="37"/>
  <c r="BE215" i="37"/>
  <c r="BF215" i="37"/>
  <c r="BG215" i="37"/>
  <c r="BH215" i="37"/>
  <c r="BI215" i="37"/>
  <c r="BK215" i="37"/>
  <c r="J217" i="37"/>
  <c r="P217" i="37"/>
  <c r="R217" i="37"/>
  <c r="T217" i="37"/>
  <c r="BE217" i="37"/>
  <c r="BF217" i="37"/>
  <c r="BG217" i="37"/>
  <c r="BH217" i="37"/>
  <c r="BI217" i="37"/>
  <c r="BK217" i="37"/>
  <c r="J218" i="37"/>
  <c r="BE218" i="37" s="1"/>
  <c r="P218" i="37"/>
  <c r="R218" i="37"/>
  <c r="T218" i="37"/>
  <c r="BF218" i="37"/>
  <c r="BG218" i="37"/>
  <c r="BH218" i="37"/>
  <c r="BI218" i="37"/>
  <c r="BK218" i="37"/>
  <c r="J220" i="37"/>
  <c r="P220" i="37"/>
  <c r="R220" i="37"/>
  <c r="T220" i="37"/>
  <c r="T216" i="37" s="1"/>
  <c r="BE220" i="37"/>
  <c r="BF220" i="37"/>
  <c r="BG220" i="37"/>
  <c r="BH220" i="37"/>
  <c r="BI220" i="37"/>
  <c r="BK220" i="37"/>
  <c r="J221" i="37"/>
  <c r="P221" i="37"/>
  <c r="R221" i="37"/>
  <c r="T221" i="37"/>
  <c r="BE221" i="37"/>
  <c r="BF221" i="37"/>
  <c r="BG221" i="37"/>
  <c r="BH221" i="37"/>
  <c r="BI221" i="37"/>
  <c r="BK221" i="37"/>
  <c r="J223" i="37"/>
  <c r="BE223" i="37" s="1"/>
  <c r="P223" i="37"/>
  <c r="R223" i="37"/>
  <c r="T223" i="37"/>
  <c r="BF223" i="37"/>
  <c r="BG223" i="37"/>
  <c r="BH223" i="37"/>
  <c r="BI223" i="37"/>
  <c r="BK223" i="37"/>
  <c r="J224" i="37"/>
  <c r="P224" i="37"/>
  <c r="R224" i="37"/>
  <c r="T224" i="37"/>
  <c r="BE224" i="37"/>
  <c r="BF224" i="37"/>
  <c r="BG224" i="37"/>
  <c r="BH224" i="37"/>
  <c r="BI224" i="37"/>
  <c r="BK224" i="37"/>
  <c r="J225" i="37"/>
  <c r="BE225" i="37" s="1"/>
  <c r="P225" i="37"/>
  <c r="R225" i="37"/>
  <c r="T225" i="37"/>
  <c r="BF225" i="37"/>
  <c r="BG225" i="37"/>
  <c r="BH225" i="37"/>
  <c r="BI225" i="37"/>
  <c r="BK225" i="37"/>
  <c r="R226" i="37"/>
  <c r="J227" i="37"/>
  <c r="P227" i="37"/>
  <c r="R227" i="37"/>
  <c r="T227" i="37"/>
  <c r="BE227" i="37"/>
  <c r="BF227" i="37"/>
  <c r="BG227" i="37"/>
  <c r="BH227" i="37"/>
  <c r="BI227" i="37"/>
  <c r="BK227" i="37"/>
  <c r="J230" i="37"/>
  <c r="BE230" i="37" s="1"/>
  <c r="P230" i="37"/>
  <c r="R230" i="37"/>
  <c r="T230" i="37"/>
  <c r="BF230" i="37"/>
  <c r="BG230" i="37"/>
  <c r="BH230" i="37"/>
  <c r="BI230" i="37"/>
  <c r="BK230" i="37"/>
  <c r="J232" i="37"/>
  <c r="BE232" i="37" s="1"/>
  <c r="P232" i="37"/>
  <c r="R232" i="37"/>
  <c r="T232" i="37"/>
  <c r="BF232" i="37"/>
  <c r="BG232" i="37"/>
  <c r="BH232" i="37"/>
  <c r="BI232" i="37"/>
  <c r="BK232" i="37"/>
  <c r="J233" i="37"/>
  <c r="P233" i="37"/>
  <c r="P226" i="37" s="1"/>
  <c r="R233" i="37"/>
  <c r="T233" i="37"/>
  <c r="BE233" i="37"/>
  <c r="BF233" i="37"/>
  <c r="BG233" i="37"/>
  <c r="BH233" i="37"/>
  <c r="BI233" i="37"/>
  <c r="BK233" i="37"/>
  <c r="J234" i="37"/>
  <c r="BE234" i="37" s="1"/>
  <c r="P234" i="37"/>
  <c r="R234" i="37"/>
  <c r="T234" i="37"/>
  <c r="BF234" i="37"/>
  <c r="BG234" i="37"/>
  <c r="BH234" i="37"/>
  <c r="BI234" i="37"/>
  <c r="BK234" i="37"/>
  <c r="J235" i="37"/>
  <c r="BE235" i="37" s="1"/>
  <c r="P235" i="37"/>
  <c r="R235" i="37"/>
  <c r="T235" i="37"/>
  <c r="BF235" i="37"/>
  <c r="BG235" i="37"/>
  <c r="BH235" i="37"/>
  <c r="BI235" i="37"/>
  <c r="BK235" i="37"/>
  <c r="J237" i="37"/>
  <c r="P237" i="37"/>
  <c r="R237" i="37"/>
  <c r="T237" i="37"/>
  <c r="BE237" i="37"/>
  <c r="BF237" i="37"/>
  <c r="BG237" i="37"/>
  <c r="BH237" i="37"/>
  <c r="BI237" i="37"/>
  <c r="BK237" i="37"/>
  <c r="J238" i="37"/>
  <c r="P238" i="37"/>
  <c r="R238" i="37"/>
  <c r="T238" i="37"/>
  <c r="BE238" i="37"/>
  <c r="BF238" i="37"/>
  <c r="BG238" i="37"/>
  <c r="BH238" i="37"/>
  <c r="BI238" i="37"/>
  <c r="BK238" i="37"/>
  <c r="J240" i="37"/>
  <c r="BE240" i="37" s="1"/>
  <c r="P240" i="37"/>
  <c r="R240" i="37"/>
  <c r="T240" i="37"/>
  <c r="BF240" i="37"/>
  <c r="BG240" i="37"/>
  <c r="BH240" i="37"/>
  <c r="BI240" i="37"/>
  <c r="BK240" i="37"/>
  <c r="J241" i="37"/>
  <c r="P241" i="37"/>
  <c r="R241" i="37"/>
  <c r="T241" i="37"/>
  <c r="BE241" i="37"/>
  <c r="BF241" i="37"/>
  <c r="BG241" i="37"/>
  <c r="BH241" i="37"/>
  <c r="BI241" i="37"/>
  <c r="BK241" i="37"/>
  <c r="J242" i="37"/>
  <c r="BE242" i="37" s="1"/>
  <c r="P242" i="37"/>
  <c r="R242" i="37"/>
  <c r="T242" i="37"/>
  <c r="BF242" i="37"/>
  <c r="BG242" i="37"/>
  <c r="BH242" i="37"/>
  <c r="BI242" i="37"/>
  <c r="BK242" i="37"/>
  <c r="J244" i="37"/>
  <c r="BE244" i="37" s="1"/>
  <c r="P244" i="37"/>
  <c r="R244" i="37"/>
  <c r="T244" i="37"/>
  <c r="BF244" i="37"/>
  <c r="BG244" i="37"/>
  <c r="BH244" i="37"/>
  <c r="BI244" i="37"/>
  <c r="BK244" i="37"/>
  <c r="P246" i="37"/>
  <c r="R246" i="37"/>
  <c r="J247" i="37"/>
  <c r="P247" i="37"/>
  <c r="R247" i="37"/>
  <c r="T247" i="37"/>
  <c r="T246" i="37" s="1"/>
  <c r="BE247" i="37"/>
  <c r="BF247" i="37"/>
  <c r="BG247" i="37"/>
  <c r="BH247" i="37"/>
  <c r="BI247" i="37"/>
  <c r="BK247" i="37"/>
  <c r="BK246" i="37" s="1"/>
  <c r="J246" i="37" s="1"/>
  <c r="J105" i="37" s="1"/>
  <c r="J249" i="37"/>
  <c r="BE249" i="37" s="1"/>
  <c r="P249" i="37"/>
  <c r="R249" i="37"/>
  <c r="R248" i="37" s="1"/>
  <c r="T249" i="37"/>
  <c r="BF249" i="37"/>
  <c r="BG249" i="37"/>
  <c r="BH249" i="37"/>
  <c r="BI249" i="37"/>
  <c r="BK249" i="37"/>
  <c r="J250" i="37"/>
  <c r="P250" i="37"/>
  <c r="R250" i="37"/>
  <c r="T250" i="37"/>
  <c r="BE250" i="37"/>
  <c r="BF250" i="37"/>
  <c r="BG250" i="37"/>
  <c r="BH250" i="37"/>
  <c r="BI250" i="37"/>
  <c r="BK250" i="37"/>
  <c r="J252" i="37"/>
  <c r="BE252" i="37" s="1"/>
  <c r="P252" i="37"/>
  <c r="R252" i="37"/>
  <c r="T252" i="37"/>
  <c r="BF252" i="37"/>
  <c r="BG252" i="37"/>
  <c r="BH252" i="37"/>
  <c r="BI252" i="37"/>
  <c r="BK252" i="37"/>
  <c r="P254" i="37"/>
  <c r="BK254" i="37"/>
  <c r="J255" i="37"/>
  <c r="P255" i="37"/>
  <c r="R255" i="37"/>
  <c r="R254" i="37" s="1"/>
  <c r="R253" i="37" s="1"/>
  <c r="T255" i="37"/>
  <c r="T254" i="37" s="1"/>
  <c r="T253" i="37" s="1"/>
  <c r="BE255" i="37"/>
  <c r="BF255" i="37"/>
  <c r="BG255" i="37"/>
  <c r="BH255" i="37"/>
  <c r="BI255" i="37"/>
  <c r="BK255" i="37"/>
  <c r="J257" i="37"/>
  <c r="P257" i="37"/>
  <c r="R257" i="37"/>
  <c r="T257" i="37"/>
  <c r="BE257" i="37"/>
  <c r="BF257" i="37"/>
  <c r="BG257" i="37"/>
  <c r="BH257" i="37"/>
  <c r="BI257" i="37"/>
  <c r="BK257" i="37"/>
  <c r="J259" i="37"/>
  <c r="J109" i="37" s="1"/>
  <c r="T259" i="37"/>
  <c r="J260" i="37"/>
  <c r="BE260" i="37" s="1"/>
  <c r="P260" i="37"/>
  <c r="R260" i="37"/>
  <c r="R259" i="37" s="1"/>
  <c r="T260" i="37"/>
  <c r="BF260" i="37"/>
  <c r="BG260" i="37"/>
  <c r="BH260" i="37"/>
  <c r="BI260" i="37"/>
  <c r="BK260" i="37"/>
  <c r="BK259" i="37" s="1"/>
  <c r="J263" i="37"/>
  <c r="P263" i="37"/>
  <c r="R263" i="37"/>
  <c r="T263" i="37"/>
  <c r="BE263" i="37"/>
  <c r="BF263" i="37"/>
  <c r="BG263" i="37"/>
  <c r="BH263" i="37"/>
  <c r="BI263" i="37"/>
  <c r="BK263" i="37"/>
  <c r="J266" i="37"/>
  <c r="P266" i="37"/>
  <c r="P259" i="37" s="1"/>
  <c r="R266" i="37"/>
  <c r="T266" i="37"/>
  <c r="BE266" i="37"/>
  <c r="BF266" i="37"/>
  <c r="BG266" i="37"/>
  <c r="BH266" i="37"/>
  <c r="BI266" i="37"/>
  <c r="BK266" i="37"/>
  <c r="E7" i="36"/>
  <c r="E114" i="36" s="1"/>
  <c r="J12" i="36"/>
  <c r="J89" i="36" s="1"/>
  <c r="J14" i="36"/>
  <c r="E15" i="36"/>
  <c r="F120" i="36" s="1"/>
  <c r="J15" i="36"/>
  <c r="J17" i="36"/>
  <c r="E18" i="36"/>
  <c r="F121" i="36" s="1"/>
  <c r="J18" i="36"/>
  <c r="J20" i="36"/>
  <c r="E21" i="36"/>
  <c r="J91" i="36" s="1"/>
  <c r="J21" i="36"/>
  <c r="J23" i="36"/>
  <c r="E24" i="36"/>
  <c r="J24" i="36"/>
  <c r="J35" i="36"/>
  <c r="J36" i="36"/>
  <c r="J37" i="36"/>
  <c r="E85" i="36"/>
  <c r="E87" i="36"/>
  <c r="F89" i="36"/>
  <c r="F91" i="36"/>
  <c r="J92" i="36"/>
  <c r="E116" i="36"/>
  <c r="F118" i="36"/>
  <c r="J118" i="36"/>
  <c r="J120" i="36"/>
  <c r="J121" i="36"/>
  <c r="J127" i="36"/>
  <c r="P127" i="36"/>
  <c r="R127" i="36"/>
  <c r="T127" i="36"/>
  <c r="BE127" i="36"/>
  <c r="BF127" i="36"/>
  <c r="BG127" i="36"/>
  <c r="BH127" i="36"/>
  <c r="BI127" i="36"/>
  <c r="BK127" i="36"/>
  <c r="J133" i="36"/>
  <c r="P133" i="36"/>
  <c r="R133" i="36"/>
  <c r="T133" i="36"/>
  <c r="BE133" i="36"/>
  <c r="BF133" i="36"/>
  <c r="BG133" i="36"/>
  <c r="BH133" i="36"/>
  <c r="BI133" i="36"/>
  <c r="BK133" i="36"/>
  <c r="J139" i="36"/>
  <c r="BE139" i="36" s="1"/>
  <c r="P139" i="36"/>
  <c r="R139" i="36"/>
  <c r="T139" i="36"/>
  <c r="BF139" i="36"/>
  <c r="BG139" i="36"/>
  <c r="BH139" i="36"/>
  <c r="BI139" i="36"/>
  <c r="BK139" i="36"/>
  <c r="J145" i="36"/>
  <c r="P145" i="36"/>
  <c r="R145" i="36"/>
  <c r="T145" i="36"/>
  <c r="BE145" i="36"/>
  <c r="BF145" i="36"/>
  <c r="BG145" i="36"/>
  <c r="BH145" i="36"/>
  <c r="BI145" i="36"/>
  <c r="BK145" i="36"/>
  <c r="J152" i="36"/>
  <c r="BE152" i="36" s="1"/>
  <c r="P152" i="36"/>
  <c r="R152" i="36"/>
  <c r="T152" i="36"/>
  <c r="BF152" i="36"/>
  <c r="BG152" i="36"/>
  <c r="F35" i="36" s="1"/>
  <c r="BB95" i="35" s="1"/>
  <c r="BH152" i="36"/>
  <c r="BI152" i="36"/>
  <c r="BK152" i="36"/>
  <c r="J154" i="36"/>
  <c r="BE154" i="36" s="1"/>
  <c r="P154" i="36"/>
  <c r="R154" i="36"/>
  <c r="T154" i="36"/>
  <c r="BF154" i="36"/>
  <c r="BG154" i="36"/>
  <c r="BH154" i="36"/>
  <c r="BI154" i="36"/>
  <c r="BK154" i="36"/>
  <c r="J156" i="36"/>
  <c r="P156" i="36"/>
  <c r="R156" i="36"/>
  <c r="T156" i="36"/>
  <c r="BE156" i="36"/>
  <c r="BF156" i="36"/>
  <c r="BG156" i="36"/>
  <c r="BH156" i="36"/>
  <c r="BI156" i="36"/>
  <c r="BK156" i="36"/>
  <c r="J158" i="36"/>
  <c r="BE158" i="36" s="1"/>
  <c r="P158" i="36"/>
  <c r="R158" i="36"/>
  <c r="T158" i="36"/>
  <c r="BF158" i="36"/>
  <c r="BG158" i="36"/>
  <c r="BH158" i="36"/>
  <c r="BI158" i="36"/>
  <c r="BK158" i="36"/>
  <c r="J160" i="36"/>
  <c r="BE160" i="36" s="1"/>
  <c r="P160" i="36"/>
  <c r="R160" i="36"/>
  <c r="T160" i="36"/>
  <c r="BF160" i="36"/>
  <c r="BG160" i="36"/>
  <c r="BH160" i="36"/>
  <c r="BI160" i="36"/>
  <c r="BK160" i="36"/>
  <c r="J162" i="36"/>
  <c r="P162" i="36"/>
  <c r="R162" i="36"/>
  <c r="T162" i="36"/>
  <c r="BE162" i="36"/>
  <c r="BF162" i="36"/>
  <c r="BG162" i="36"/>
  <c r="BH162" i="36"/>
  <c r="BI162" i="36"/>
  <c r="BK162" i="36"/>
  <c r="J163" i="36"/>
  <c r="P163" i="36"/>
  <c r="R163" i="36"/>
  <c r="T163" i="36"/>
  <c r="BE163" i="36"/>
  <c r="BF163" i="36"/>
  <c r="BG163" i="36"/>
  <c r="BH163" i="36"/>
  <c r="BI163" i="36"/>
  <c r="BK163" i="36"/>
  <c r="J169" i="36"/>
  <c r="BE169" i="36" s="1"/>
  <c r="P169" i="36"/>
  <c r="R169" i="36"/>
  <c r="T169" i="36"/>
  <c r="BF169" i="36"/>
  <c r="J34" i="36" s="1"/>
  <c r="AW95" i="35" s="1"/>
  <c r="BG169" i="36"/>
  <c r="BH169" i="36"/>
  <c r="BI169" i="36"/>
  <c r="BK169" i="36"/>
  <c r="J171" i="36"/>
  <c r="P171" i="36"/>
  <c r="R171" i="36"/>
  <c r="T171" i="36"/>
  <c r="BE171" i="36"/>
  <c r="BF171" i="36"/>
  <c r="BG171" i="36"/>
  <c r="BH171" i="36"/>
  <c r="BI171" i="36"/>
  <c r="BK171" i="36"/>
  <c r="J174" i="36"/>
  <c r="BE174" i="36" s="1"/>
  <c r="P174" i="36"/>
  <c r="R174" i="36"/>
  <c r="T174" i="36"/>
  <c r="BF174" i="36"/>
  <c r="BG174" i="36"/>
  <c r="BH174" i="36"/>
  <c r="BI174" i="36"/>
  <c r="BK174" i="36"/>
  <c r="J180" i="36"/>
  <c r="BE180" i="36" s="1"/>
  <c r="P180" i="36"/>
  <c r="R180" i="36"/>
  <c r="T180" i="36"/>
  <c r="BF180" i="36"/>
  <c r="BG180" i="36"/>
  <c r="BH180" i="36"/>
  <c r="BI180" i="36"/>
  <c r="BK180" i="36"/>
  <c r="J186" i="36"/>
  <c r="P186" i="36"/>
  <c r="R186" i="36"/>
  <c r="T186" i="36"/>
  <c r="BE186" i="36"/>
  <c r="BF186" i="36"/>
  <c r="BG186" i="36"/>
  <c r="BH186" i="36"/>
  <c r="BI186" i="36"/>
  <c r="BK186" i="36"/>
  <c r="J189" i="36"/>
  <c r="P189" i="36"/>
  <c r="R189" i="36"/>
  <c r="T189" i="36"/>
  <c r="BE189" i="36"/>
  <c r="BF189" i="36"/>
  <c r="BG189" i="36"/>
  <c r="BH189" i="36"/>
  <c r="BI189" i="36"/>
  <c r="BK189" i="36"/>
  <c r="J192" i="36"/>
  <c r="BE192" i="36" s="1"/>
  <c r="P192" i="36"/>
  <c r="R192" i="36"/>
  <c r="T192" i="36"/>
  <c r="BF192" i="36"/>
  <c r="BG192" i="36"/>
  <c r="BH192" i="36"/>
  <c r="BI192" i="36"/>
  <c r="BK192" i="36"/>
  <c r="J195" i="36"/>
  <c r="P195" i="36"/>
  <c r="R195" i="36"/>
  <c r="T195" i="36"/>
  <c r="BE195" i="36"/>
  <c r="BF195" i="36"/>
  <c r="BG195" i="36"/>
  <c r="BH195" i="36"/>
  <c r="BI195" i="36"/>
  <c r="BK195" i="36"/>
  <c r="J196" i="36"/>
  <c r="P196" i="36"/>
  <c r="R196" i="36"/>
  <c r="T196" i="36"/>
  <c r="BE196" i="36"/>
  <c r="BF196" i="36"/>
  <c r="BG196" i="36"/>
  <c r="BH196" i="36"/>
  <c r="BI196" i="36"/>
  <c r="BK196" i="36"/>
  <c r="J197" i="36"/>
  <c r="BE197" i="36" s="1"/>
  <c r="P197" i="36"/>
  <c r="R197" i="36"/>
  <c r="T197" i="36"/>
  <c r="BF197" i="36"/>
  <c r="BG197" i="36"/>
  <c r="BH197" i="36"/>
  <c r="BI197" i="36"/>
  <c r="BK197" i="36"/>
  <c r="J199" i="36"/>
  <c r="P199" i="36"/>
  <c r="R199" i="36"/>
  <c r="T199" i="36"/>
  <c r="BE199" i="36"/>
  <c r="BF199" i="36"/>
  <c r="BG199" i="36"/>
  <c r="BH199" i="36"/>
  <c r="BI199" i="36"/>
  <c r="BK199" i="36"/>
  <c r="J203" i="36"/>
  <c r="BE203" i="36" s="1"/>
  <c r="P203" i="36"/>
  <c r="R203" i="36"/>
  <c r="T203" i="36"/>
  <c r="BF203" i="36"/>
  <c r="BG203" i="36"/>
  <c r="BH203" i="36"/>
  <c r="BI203" i="36"/>
  <c r="BK203" i="36"/>
  <c r="J205" i="36"/>
  <c r="BE205" i="36" s="1"/>
  <c r="P205" i="36"/>
  <c r="R205" i="36"/>
  <c r="T205" i="36"/>
  <c r="BF205" i="36"/>
  <c r="BG205" i="36"/>
  <c r="BH205" i="36"/>
  <c r="BI205" i="36"/>
  <c r="BK205" i="36"/>
  <c r="J206" i="36"/>
  <c r="P206" i="36"/>
  <c r="R206" i="36"/>
  <c r="T206" i="36"/>
  <c r="BE206" i="36"/>
  <c r="BF206" i="36"/>
  <c r="BG206" i="36"/>
  <c r="BH206" i="36"/>
  <c r="BI206" i="36"/>
  <c r="BK206" i="36"/>
  <c r="J207" i="36"/>
  <c r="BE207" i="36" s="1"/>
  <c r="P207" i="36"/>
  <c r="R207" i="36"/>
  <c r="T207" i="36"/>
  <c r="BF207" i="36"/>
  <c r="BG207" i="36"/>
  <c r="BH207" i="36"/>
  <c r="BI207" i="36"/>
  <c r="BK207" i="36"/>
  <c r="J208" i="36"/>
  <c r="BE208" i="36" s="1"/>
  <c r="P208" i="36"/>
  <c r="R208" i="36"/>
  <c r="T208" i="36"/>
  <c r="BF208" i="36"/>
  <c r="BG208" i="36"/>
  <c r="BH208" i="36"/>
  <c r="BI208" i="36"/>
  <c r="BK208" i="36"/>
  <c r="J211" i="36"/>
  <c r="P211" i="36"/>
  <c r="R211" i="36"/>
  <c r="T211" i="36"/>
  <c r="BE211" i="36"/>
  <c r="BF211" i="36"/>
  <c r="BG211" i="36"/>
  <c r="BH211" i="36"/>
  <c r="BI211" i="36"/>
  <c r="BK211" i="36"/>
  <c r="J213" i="36"/>
  <c r="P213" i="36"/>
  <c r="R213" i="36"/>
  <c r="T213" i="36"/>
  <c r="BE213" i="36"/>
  <c r="BF213" i="36"/>
  <c r="BG213" i="36"/>
  <c r="BH213" i="36"/>
  <c r="BI213" i="36"/>
  <c r="BK213" i="36"/>
  <c r="J215" i="36"/>
  <c r="BE215" i="36" s="1"/>
  <c r="P215" i="36"/>
  <c r="R215" i="36"/>
  <c r="T215" i="36"/>
  <c r="BF215" i="36"/>
  <c r="BG215" i="36"/>
  <c r="BH215" i="36"/>
  <c r="BI215" i="36"/>
  <c r="BK215" i="36"/>
  <c r="J216" i="36"/>
  <c r="P216" i="36"/>
  <c r="R216" i="36"/>
  <c r="T216" i="36"/>
  <c r="BE216" i="36"/>
  <c r="BF216" i="36"/>
  <c r="BG216" i="36"/>
  <c r="BH216" i="36"/>
  <c r="BI216" i="36"/>
  <c r="BK216" i="36"/>
  <c r="J219" i="36"/>
  <c r="BE219" i="36" s="1"/>
  <c r="P219" i="36"/>
  <c r="R219" i="36"/>
  <c r="T219" i="36"/>
  <c r="BF219" i="36"/>
  <c r="BG219" i="36"/>
  <c r="BH219" i="36"/>
  <c r="BI219" i="36"/>
  <c r="BK219" i="36"/>
  <c r="J225" i="36"/>
  <c r="BE225" i="36" s="1"/>
  <c r="P225" i="36"/>
  <c r="R225" i="36"/>
  <c r="T225" i="36"/>
  <c r="BF225" i="36"/>
  <c r="BG225" i="36"/>
  <c r="BH225" i="36"/>
  <c r="BI225" i="36"/>
  <c r="BK225" i="36"/>
  <c r="J231" i="36"/>
  <c r="P231" i="36"/>
  <c r="R231" i="36"/>
  <c r="T231" i="36"/>
  <c r="BE231" i="36"/>
  <c r="BF231" i="36"/>
  <c r="BG231" i="36"/>
  <c r="BH231" i="36"/>
  <c r="BI231" i="36"/>
  <c r="BK231" i="36"/>
  <c r="J233" i="36"/>
  <c r="P233" i="36"/>
  <c r="R233" i="36"/>
  <c r="T233" i="36"/>
  <c r="BE233" i="36"/>
  <c r="BF233" i="36"/>
  <c r="BG233" i="36"/>
  <c r="BH233" i="36"/>
  <c r="BI233" i="36"/>
  <c r="BK233" i="36"/>
  <c r="J239" i="36"/>
  <c r="BE239" i="36" s="1"/>
  <c r="P239" i="36"/>
  <c r="R239" i="36"/>
  <c r="T239" i="36"/>
  <c r="BF239" i="36"/>
  <c r="BG239" i="36"/>
  <c r="BH239" i="36"/>
  <c r="BI239" i="36"/>
  <c r="BK239" i="36"/>
  <c r="J241" i="36"/>
  <c r="P241" i="36"/>
  <c r="R241" i="36"/>
  <c r="T241" i="36"/>
  <c r="BE241" i="36"/>
  <c r="BF241" i="36"/>
  <c r="BG241" i="36"/>
  <c r="BH241" i="36"/>
  <c r="BI241" i="36"/>
  <c r="BK241" i="36"/>
  <c r="BK243" i="36"/>
  <c r="J243" i="36" s="1"/>
  <c r="J99" i="36" s="1"/>
  <c r="J244" i="36"/>
  <c r="P244" i="36"/>
  <c r="P243" i="36" s="1"/>
  <c r="R244" i="36"/>
  <c r="R243" i="36" s="1"/>
  <c r="T244" i="36"/>
  <c r="BE244" i="36"/>
  <c r="BF244" i="36"/>
  <c r="BG244" i="36"/>
  <c r="BH244" i="36"/>
  <c r="BI244" i="36"/>
  <c r="BK244" i="36"/>
  <c r="J250" i="36"/>
  <c r="BE250" i="36" s="1"/>
  <c r="P250" i="36"/>
  <c r="R250" i="36"/>
  <c r="T250" i="36"/>
  <c r="T243" i="36" s="1"/>
  <c r="BF250" i="36"/>
  <c r="BG250" i="36"/>
  <c r="BH250" i="36"/>
  <c r="BI250" i="36"/>
  <c r="BK250" i="36"/>
  <c r="J251" i="36"/>
  <c r="BE251" i="36" s="1"/>
  <c r="P251" i="36"/>
  <c r="R251" i="36"/>
  <c r="T251" i="36"/>
  <c r="BF251" i="36"/>
  <c r="BG251" i="36"/>
  <c r="BH251" i="36"/>
  <c r="BI251" i="36"/>
  <c r="BK251" i="36"/>
  <c r="J254" i="36"/>
  <c r="BE254" i="36" s="1"/>
  <c r="P254" i="36"/>
  <c r="R254" i="36"/>
  <c r="R253" i="36" s="1"/>
  <c r="T254" i="36"/>
  <c r="BF254" i="36"/>
  <c r="BG254" i="36"/>
  <c r="BH254" i="36"/>
  <c r="BI254" i="36"/>
  <c r="BK254" i="36"/>
  <c r="J259" i="36"/>
  <c r="P259" i="36"/>
  <c r="P253" i="36" s="1"/>
  <c r="R259" i="36"/>
  <c r="T259" i="36"/>
  <c r="BE259" i="36"/>
  <c r="BF259" i="36"/>
  <c r="BG259" i="36"/>
  <c r="BH259" i="36"/>
  <c r="BI259" i="36"/>
  <c r="BK259" i="36"/>
  <c r="J265" i="36"/>
  <c r="BE265" i="36" s="1"/>
  <c r="P265" i="36"/>
  <c r="R265" i="36"/>
  <c r="T265" i="36"/>
  <c r="BF265" i="36"/>
  <c r="BG265" i="36"/>
  <c r="BH265" i="36"/>
  <c r="BI265" i="36"/>
  <c r="BK265" i="36"/>
  <c r="BK253" i="36" s="1"/>
  <c r="J253" i="36" s="1"/>
  <c r="J100" i="36" s="1"/>
  <c r="J266" i="36"/>
  <c r="BE266" i="36" s="1"/>
  <c r="P266" i="36"/>
  <c r="R266" i="36"/>
  <c r="T266" i="36"/>
  <c r="BF266" i="36"/>
  <c r="BG266" i="36"/>
  <c r="BH266" i="36"/>
  <c r="BI266" i="36"/>
  <c r="BK266" i="36"/>
  <c r="J272" i="36"/>
  <c r="P272" i="36"/>
  <c r="R272" i="36"/>
  <c r="T272" i="36"/>
  <c r="BE272" i="36"/>
  <c r="BF272" i="36"/>
  <c r="BG272" i="36"/>
  <c r="BH272" i="36"/>
  <c r="BI272" i="36"/>
  <c r="BK272" i="36"/>
  <c r="J279" i="36"/>
  <c r="P279" i="36"/>
  <c r="R279" i="36"/>
  <c r="T279" i="36"/>
  <c r="BE279" i="36"/>
  <c r="BF279" i="36"/>
  <c r="BG279" i="36"/>
  <c r="BH279" i="36"/>
  <c r="BI279" i="36"/>
  <c r="BK279" i="36"/>
  <c r="J284" i="36"/>
  <c r="BE284" i="36" s="1"/>
  <c r="P284" i="36"/>
  <c r="R284" i="36"/>
  <c r="T284" i="36"/>
  <c r="BF284" i="36"/>
  <c r="BG284" i="36"/>
  <c r="BH284" i="36"/>
  <c r="BI284" i="36"/>
  <c r="BK284" i="36"/>
  <c r="J285" i="36"/>
  <c r="BE285" i="36" s="1"/>
  <c r="P285" i="36"/>
  <c r="R285" i="36"/>
  <c r="R283" i="36" s="1"/>
  <c r="T285" i="36"/>
  <c r="BF285" i="36"/>
  <c r="BG285" i="36"/>
  <c r="BH285" i="36"/>
  <c r="BI285" i="36"/>
  <c r="BK285" i="36"/>
  <c r="J286" i="36"/>
  <c r="P286" i="36"/>
  <c r="R286" i="36"/>
  <c r="T286" i="36"/>
  <c r="BE286" i="36"/>
  <c r="BF286" i="36"/>
  <c r="BG286" i="36"/>
  <c r="BH286" i="36"/>
  <c r="BI286" i="36"/>
  <c r="BK286" i="36"/>
  <c r="J287" i="36"/>
  <c r="BE287" i="36" s="1"/>
  <c r="P287" i="36"/>
  <c r="R287" i="36"/>
  <c r="T287" i="36"/>
  <c r="BF287" i="36"/>
  <c r="BG287" i="36"/>
  <c r="BH287" i="36"/>
  <c r="BI287" i="36"/>
  <c r="BK287" i="36"/>
  <c r="J288" i="36"/>
  <c r="BE288" i="36" s="1"/>
  <c r="P288" i="36"/>
  <c r="R288" i="36"/>
  <c r="T288" i="36"/>
  <c r="BF288" i="36"/>
  <c r="BG288" i="36"/>
  <c r="BH288" i="36"/>
  <c r="BI288" i="36"/>
  <c r="BK288" i="36"/>
  <c r="J289" i="36"/>
  <c r="P289" i="36"/>
  <c r="R289" i="36"/>
  <c r="T289" i="36"/>
  <c r="BE289" i="36"/>
  <c r="BF289" i="36"/>
  <c r="BG289" i="36"/>
  <c r="BH289" i="36"/>
  <c r="BI289" i="36"/>
  <c r="BK289" i="36"/>
  <c r="J290" i="36"/>
  <c r="BE290" i="36" s="1"/>
  <c r="P290" i="36"/>
  <c r="R290" i="36"/>
  <c r="T290" i="36"/>
  <c r="BF290" i="36"/>
  <c r="BG290" i="36"/>
  <c r="BH290" i="36"/>
  <c r="BI290" i="36"/>
  <c r="BK290" i="36"/>
  <c r="J291" i="36"/>
  <c r="BE291" i="36" s="1"/>
  <c r="P291" i="36"/>
  <c r="R291" i="36"/>
  <c r="T291" i="36"/>
  <c r="BF291" i="36"/>
  <c r="BG291" i="36"/>
  <c r="BH291" i="36"/>
  <c r="BI291" i="36"/>
  <c r="BK291" i="36"/>
  <c r="J292" i="36"/>
  <c r="P292" i="36"/>
  <c r="R292" i="36"/>
  <c r="T292" i="36"/>
  <c r="BE292" i="36"/>
  <c r="BF292" i="36"/>
  <c r="BG292" i="36"/>
  <c r="BH292" i="36"/>
  <c r="BI292" i="36"/>
  <c r="BK292" i="36"/>
  <c r="J293" i="36"/>
  <c r="BE293" i="36" s="1"/>
  <c r="P293" i="36"/>
  <c r="R293" i="36"/>
  <c r="T293" i="36"/>
  <c r="BF293" i="36"/>
  <c r="BG293" i="36"/>
  <c r="BH293" i="36"/>
  <c r="BI293" i="36"/>
  <c r="BK293" i="36"/>
  <c r="J294" i="36"/>
  <c r="BE294" i="36" s="1"/>
  <c r="P294" i="36"/>
  <c r="R294" i="36"/>
  <c r="T294" i="36"/>
  <c r="BF294" i="36"/>
  <c r="BG294" i="36"/>
  <c r="BH294" i="36"/>
  <c r="BI294" i="36"/>
  <c r="BK294" i="36"/>
  <c r="J295" i="36"/>
  <c r="P295" i="36"/>
  <c r="R295" i="36"/>
  <c r="T295" i="36"/>
  <c r="BE295" i="36"/>
  <c r="BF295" i="36"/>
  <c r="BG295" i="36"/>
  <c r="BH295" i="36"/>
  <c r="BI295" i="36"/>
  <c r="BK295" i="36"/>
  <c r="J297" i="36"/>
  <c r="BE297" i="36" s="1"/>
  <c r="P297" i="36"/>
  <c r="R297" i="36"/>
  <c r="T297" i="36"/>
  <c r="BF297" i="36"/>
  <c r="BG297" i="36"/>
  <c r="BH297" i="36"/>
  <c r="BI297" i="36"/>
  <c r="BK297" i="36"/>
  <c r="J299" i="36"/>
  <c r="BE299" i="36" s="1"/>
  <c r="P299" i="36"/>
  <c r="R299" i="36"/>
  <c r="T299" i="36"/>
  <c r="BF299" i="36"/>
  <c r="BG299" i="36"/>
  <c r="BH299" i="36"/>
  <c r="BI299" i="36"/>
  <c r="BK299" i="36"/>
  <c r="J302" i="36"/>
  <c r="P302" i="36"/>
  <c r="R302" i="36"/>
  <c r="T302" i="36"/>
  <c r="BE302" i="36"/>
  <c r="BF302" i="36"/>
  <c r="BG302" i="36"/>
  <c r="BH302" i="36"/>
  <c r="BI302" i="36"/>
  <c r="BK302" i="36"/>
  <c r="J303" i="36"/>
  <c r="BE303" i="36" s="1"/>
  <c r="P303" i="36"/>
  <c r="R303" i="36"/>
  <c r="T303" i="36"/>
  <c r="BF303" i="36"/>
  <c r="BG303" i="36"/>
  <c r="BH303" i="36"/>
  <c r="BI303" i="36"/>
  <c r="BK303" i="36"/>
  <c r="J305" i="36"/>
  <c r="BE305" i="36" s="1"/>
  <c r="P305" i="36"/>
  <c r="R305" i="36"/>
  <c r="T305" i="36"/>
  <c r="BF305" i="36"/>
  <c r="BG305" i="36"/>
  <c r="BH305" i="36"/>
  <c r="BI305" i="36"/>
  <c r="BK305" i="36"/>
  <c r="J306" i="36"/>
  <c r="P306" i="36"/>
  <c r="R306" i="36"/>
  <c r="T306" i="36"/>
  <c r="BE306" i="36"/>
  <c r="BF306" i="36"/>
  <c r="BG306" i="36"/>
  <c r="BH306" i="36"/>
  <c r="BI306" i="36"/>
  <c r="BK306" i="36"/>
  <c r="J307" i="36"/>
  <c r="BE307" i="36" s="1"/>
  <c r="P307" i="36"/>
  <c r="R307" i="36"/>
  <c r="T307" i="36"/>
  <c r="BF307" i="36"/>
  <c r="BG307" i="36"/>
  <c r="BH307" i="36"/>
  <c r="BI307" i="36"/>
  <c r="BK307" i="36"/>
  <c r="J308" i="36"/>
  <c r="BE308" i="36" s="1"/>
  <c r="P308" i="36"/>
  <c r="R308" i="36"/>
  <c r="T308" i="36"/>
  <c r="BF308" i="36"/>
  <c r="BG308" i="36"/>
  <c r="BH308" i="36"/>
  <c r="BI308" i="36"/>
  <c r="BK308" i="36"/>
  <c r="J309" i="36"/>
  <c r="P309" i="36"/>
  <c r="R309" i="36"/>
  <c r="T309" i="36"/>
  <c r="BE309" i="36"/>
  <c r="BF309" i="36"/>
  <c r="BG309" i="36"/>
  <c r="BH309" i="36"/>
  <c r="BI309" i="36"/>
  <c r="BK309" i="36"/>
  <c r="J310" i="36"/>
  <c r="BE310" i="36" s="1"/>
  <c r="P310" i="36"/>
  <c r="R310" i="36"/>
  <c r="T310" i="36"/>
  <c r="BF310" i="36"/>
  <c r="BG310" i="36"/>
  <c r="BH310" i="36"/>
  <c r="BI310" i="36"/>
  <c r="BK310" i="36"/>
  <c r="J311" i="36"/>
  <c r="BE311" i="36" s="1"/>
  <c r="P311" i="36"/>
  <c r="R311" i="36"/>
  <c r="T311" i="36"/>
  <c r="BF311" i="36"/>
  <c r="BG311" i="36"/>
  <c r="BH311" i="36"/>
  <c r="BI311" i="36"/>
  <c r="BK311" i="36"/>
  <c r="J312" i="36"/>
  <c r="P312" i="36"/>
  <c r="R312" i="36"/>
  <c r="T312" i="36"/>
  <c r="BE312" i="36"/>
  <c r="BF312" i="36"/>
  <c r="BG312" i="36"/>
  <c r="BH312" i="36"/>
  <c r="BI312" i="36"/>
  <c r="BK312" i="36"/>
  <c r="J313" i="36"/>
  <c r="BE313" i="36" s="1"/>
  <c r="P313" i="36"/>
  <c r="R313" i="36"/>
  <c r="T313" i="36"/>
  <c r="BF313" i="36"/>
  <c r="BG313" i="36"/>
  <c r="BH313" i="36"/>
  <c r="BI313" i="36"/>
  <c r="BK313" i="36"/>
  <c r="J314" i="36"/>
  <c r="BE314" i="36" s="1"/>
  <c r="P314" i="36"/>
  <c r="R314" i="36"/>
  <c r="T314" i="36"/>
  <c r="BF314" i="36"/>
  <c r="BG314" i="36"/>
  <c r="BH314" i="36"/>
  <c r="BI314" i="36"/>
  <c r="BK314" i="36"/>
  <c r="J315" i="36"/>
  <c r="P315" i="36"/>
  <c r="R315" i="36"/>
  <c r="T315" i="36"/>
  <c r="BE315" i="36"/>
  <c r="BF315" i="36"/>
  <c r="BG315" i="36"/>
  <c r="BH315" i="36"/>
  <c r="BI315" i="36"/>
  <c r="BK315" i="36"/>
  <c r="J316" i="36"/>
  <c r="BE316" i="36" s="1"/>
  <c r="P316" i="36"/>
  <c r="R316" i="36"/>
  <c r="T316" i="36"/>
  <c r="BF316" i="36"/>
  <c r="BG316" i="36"/>
  <c r="BH316" i="36"/>
  <c r="BI316" i="36"/>
  <c r="BK316" i="36"/>
  <c r="J317" i="36"/>
  <c r="BE317" i="36" s="1"/>
  <c r="P317" i="36"/>
  <c r="R317" i="36"/>
  <c r="T317" i="36"/>
  <c r="BF317" i="36"/>
  <c r="BG317" i="36"/>
  <c r="BH317" i="36"/>
  <c r="BI317" i="36"/>
  <c r="BK317" i="36"/>
  <c r="J318" i="36"/>
  <c r="P318" i="36"/>
  <c r="R318" i="36"/>
  <c r="T318" i="36"/>
  <c r="BE318" i="36"/>
  <c r="BF318" i="36"/>
  <c r="BG318" i="36"/>
  <c r="BH318" i="36"/>
  <c r="BI318" i="36"/>
  <c r="BK318" i="36"/>
  <c r="J319" i="36"/>
  <c r="BE319" i="36" s="1"/>
  <c r="P319" i="36"/>
  <c r="R319" i="36"/>
  <c r="T319" i="36"/>
  <c r="BF319" i="36"/>
  <c r="BG319" i="36"/>
  <c r="BH319" i="36"/>
  <c r="BI319" i="36"/>
  <c r="BK319" i="36"/>
  <c r="J320" i="36"/>
  <c r="BE320" i="36" s="1"/>
  <c r="P320" i="36"/>
  <c r="R320" i="36"/>
  <c r="T320" i="36"/>
  <c r="BF320" i="36"/>
  <c r="BG320" i="36"/>
  <c r="BH320" i="36"/>
  <c r="BI320" i="36"/>
  <c r="BK320" i="36"/>
  <c r="J321" i="36"/>
  <c r="P321" i="36"/>
  <c r="R321" i="36"/>
  <c r="T321" i="36"/>
  <c r="BE321" i="36"/>
  <c r="BF321" i="36"/>
  <c r="BG321" i="36"/>
  <c r="BH321" i="36"/>
  <c r="BI321" i="36"/>
  <c r="BK321" i="36"/>
  <c r="J322" i="36"/>
  <c r="BE322" i="36" s="1"/>
  <c r="P322" i="36"/>
  <c r="R322" i="36"/>
  <c r="T322" i="36"/>
  <c r="BF322" i="36"/>
  <c r="BG322" i="36"/>
  <c r="BH322" i="36"/>
  <c r="BI322" i="36"/>
  <c r="BK322" i="36"/>
  <c r="J323" i="36"/>
  <c r="BE323" i="36" s="1"/>
  <c r="P323" i="36"/>
  <c r="R323" i="36"/>
  <c r="T323" i="36"/>
  <c r="BF323" i="36"/>
  <c r="BG323" i="36"/>
  <c r="BH323" i="36"/>
  <c r="BI323" i="36"/>
  <c r="BK323" i="36"/>
  <c r="J324" i="36"/>
  <c r="P324" i="36"/>
  <c r="R324" i="36"/>
  <c r="T324" i="36"/>
  <c r="BE324" i="36"/>
  <c r="BF324" i="36"/>
  <c r="BG324" i="36"/>
  <c r="BH324" i="36"/>
  <c r="BI324" i="36"/>
  <c r="BK324" i="36"/>
  <c r="J325" i="36"/>
  <c r="BE325" i="36" s="1"/>
  <c r="P325" i="36"/>
  <c r="R325" i="36"/>
  <c r="T325" i="36"/>
  <c r="BF325" i="36"/>
  <c r="BG325" i="36"/>
  <c r="BH325" i="36"/>
  <c r="BI325" i="36"/>
  <c r="BK325" i="36"/>
  <c r="J326" i="36"/>
  <c r="BE326" i="36" s="1"/>
  <c r="P326" i="36"/>
  <c r="R326" i="36"/>
  <c r="T326" i="36"/>
  <c r="BF326" i="36"/>
  <c r="BG326" i="36"/>
  <c r="BH326" i="36"/>
  <c r="BI326" i="36"/>
  <c r="BK326" i="36"/>
  <c r="J327" i="36"/>
  <c r="P327" i="36"/>
  <c r="R327" i="36"/>
  <c r="T327" i="36"/>
  <c r="BE327" i="36"/>
  <c r="BF327" i="36"/>
  <c r="BG327" i="36"/>
  <c r="BH327" i="36"/>
  <c r="BI327" i="36"/>
  <c r="BK327" i="36"/>
  <c r="J328" i="36"/>
  <c r="BE328" i="36" s="1"/>
  <c r="P328" i="36"/>
  <c r="R328" i="36"/>
  <c r="T328" i="36"/>
  <c r="BF328" i="36"/>
  <c r="BG328" i="36"/>
  <c r="BH328" i="36"/>
  <c r="BI328" i="36"/>
  <c r="BK328" i="36"/>
  <c r="J329" i="36"/>
  <c r="BE329" i="36" s="1"/>
  <c r="P329" i="36"/>
  <c r="R329" i="36"/>
  <c r="T329" i="36"/>
  <c r="BF329" i="36"/>
  <c r="BG329" i="36"/>
  <c r="BH329" i="36"/>
  <c r="BI329" i="36"/>
  <c r="BK329" i="36"/>
  <c r="J330" i="36"/>
  <c r="P330" i="36"/>
  <c r="R330" i="36"/>
  <c r="T330" i="36"/>
  <c r="BE330" i="36"/>
  <c r="BF330" i="36"/>
  <c r="BG330" i="36"/>
  <c r="BH330" i="36"/>
  <c r="BI330" i="36"/>
  <c r="BK330" i="36"/>
  <c r="J331" i="36"/>
  <c r="BE331" i="36" s="1"/>
  <c r="P331" i="36"/>
  <c r="R331" i="36"/>
  <c r="T331" i="36"/>
  <c r="BF331" i="36"/>
  <c r="BG331" i="36"/>
  <c r="BH331" i="36"/>
  <c r="BI331" i="36"/>
  <c r="BK331" i="36"/>
  <c r="J332" i="36"/>
  <c r="BE332" i="36" s="1"/>
  <c r="P332" i="36"/>
  <c r="R332" i="36"/>
  <c r="T332" i="36"/>
  <c r="BF332" i="36"/>
  <c r="BG332" i="36"/>
  <c r="BH332" i="36"/>
  <c r="BI332" i="36"/>
  <c r="BK332" i="36"/>
  <c r="J333" i="36"/>
  <c r="P333" i="36"/>
  <c r="R333" i="36"/>
  <c r="T333" i="36"/>
  <c r="BE333" i="36"/>
  <c r="BF333" i="36"/>
  <c r="BG333" i="36"/>
  <c r="BH333" i="36"/>
  <c r="BI333" i="36"/>
  <c r="BK333" i="36"/>
  <c r="J334" i="36"/>
  <c r="BE334" i="36" s="1"/>
  <c r="P334" i="36"/>
  <c r="R334" i="36"/>
  <c r="T334" i="36"/>
  <c r="BF334" i="36"/>
  <c r="BG334" i="36"/>
  <c r="BH334" i="36"/>
  <c r="BI334" i="36"/>
  <c r="BK334" i="36"/>
  <c r="J335" i="36"/>
  <c r="BE335" i="36" s="1"/>
  <c r="P335" i="36"/>
  <c r="R335" i="36"/>
  <c r="T335" i="36"/>
  <c r="BF335" i="36"/>
  <c r="BG335" i="36"/>
  <c r="BH335" i="36"/>
  <c r="BI335" i="36"/>
  <c r="BK335" i="36"/>
  <c r="J336" i="36"/>
  <c r="P336" i="36"/>
  <c r="R336" i="36"/>
  <c r="T336" i="36"/>
  <c r="BE336" i="36"/>
  <c r="BF336" i="36"/>
  <c r="BG336" i="36"/>
  <c r="BH336" i="36"/>
  <c r="BI336" i="36"/>
  <c r="BK336" i="36"/>
  <c r="J338" i="36"/>
  <c r="BE338" i="36" s="1"/>
  <c r="P338" i="36"/>
  <c r="R338" i="36"/>
  <c r="T338" i="36"/>
  <c r="BF338" i="36"/>
  <c r="BG338" i="36"/>
  <c r="BH338" i="36"/>
  <c r="BI338" i="36"/>
  <c r="BK338" i="36"/>
  <c r="J340" i="36"/>
  <c r="BE340" i="36" s="1"/>
  <c r="P340" i="36"/>
  <c r="R340" i="36"/>
  <c r="T340" i="36"/>
  <c r="BF340" i="36"/>
  <c r="BG340" i="36"/>
  <c r="BH340" i="36"/>
  <c r="BI340" i="36"/>
  <c r="BK340" i="36"/>
  <c r="J341" i="36"/>
  <c r="P341" i="36"/>
  <c r="R341" i="36"/>
  <c r="T341" i="36"/>
  <c r="BE341" i="36"/>
  <c r="BF341" i="36"/>
  <c r="BG341" i="36"/>
  <c r="BH341" i="36"/>
  <c r="BI341" i="36"/>
  <c r="BK341" i="36"/>
  <c r="J343" i="36"/>
  <c r="BE343" i="36" s="1"/>
  <c r="P343" i="36"/>
  <c r="R343" i="36"/>
  <c r="T343" i="36"/>
  <c r="BF343" i="36"/>
  <c r="BG343" i="36"/>
  <c r="BH343" i="36"/>
  <c r="BI343" i="36"/>
  <c r="BK343" i="36"/>
  <c r="J344" i="36"/>
  <c r="BE344" i="36" s="1"/>
  <c r="P344" i="36"/>
  <c r="R344" i="36"/>
  <c r="T344" i="36"/>
  <c r="BF344" i="36"/>
  <c r="BG344" i="36"/>
  <c r="BH344" i="36"/>
  <c r="BI344" i="36"/>
  <c r="BK344" i="36"/>
  <c r="J346" i="36"/>
  <c r="P346" i="36"/>
  <c r="R346" i="36"/>
  <c r="T346" i="36"/>
  <c r="BE346" i="36"/>
  <c r="BF346" i="36"/>
  <c r="BG346" i="36"/>
  <c r="BH346" i="36"/>
  <c r="BI346" i="36"/>
  <c r="BK346" i="36"/>
  <c r="J347" i="36"/>
  <c r="BE347" i="36" s="1"/>
  <c r="P347" i="36"/>
  <c r="R347" i="36"/>
  <c r="T347" i="36"/>
  <c r="BF347" i="36"/>
  <c r="BG347" i="36"/>
  <c r="BH347" i="36"/>
  <c r="BI347" i="36"/>
  <c r="BK347" i="36"/>
  <c r="J348" i="36"/>
  <c r="BE348" i="36" s="1"/>
  <c r="P348" i="36"/>
  <c r="R348" i="36"/>
  <c r="T348" i="36"/>
  <c r="BF348" i="36"/>
  <c r="BG348" i="36"/>
  <c r="BH348" i="36"/>
  <c r="BI348" i="36"/>
  <c r="BK348" i="36"/>
  <c r="J349" i="36"/>
  <c r="P349" i="36"/>
  <c r="R349" i="36"/>
  <c r="T349" i="36"/>
  <c r="BE349" i="36"/>
  <c r="BF349" i="36"/>
  <c r="BG349" i="36"/>
  <c r="BH349" i="36"/>
  <c r="BI349" i="36"/>
  <c r="BK349" i="36"/>
  <c r="J350" i="36"/>
  <c r="BE350" i="36" s="1"/>
  <c r="P350" i="36"/>
  <c r="R350" i="36"/>
  <c r="T350" i="36"/>
  <c r="BF350" i="36"/>
  <c r="BG350" i="36"/>
  <c r="BH350" i="36"/>
  <c r="BI350" i="36"/>
  <c r="BK350" i="36"/>
  <c r="J351" i="36"/>
  <c r="BE351" i="36" s="1"/>
  <c r="P351" i="36"/>
  <c r="R351" i="36"/>
  <c r="T351" i="36"/>
  <c r="BF351" i="36"/>
  <c r="BG351" i="36"/>
  <c r="BH351" i="36"/>
  <c r="BI351" i="36"/>
  <c r="BK351" i="36"/>
  <c r="J352" i="36"/>
  <c r="P352" i="36"/>
  <c r="R352" i="36"/>
  <c r="T352" i="36"/>
  <c r="BE352" i="36"/>
  <c r="BF352" i="36"/>
  <c r="BG352" i="36"/>
  <c r="BH352" i="36"/>
  <c r="BI352" i="36"/>
  <c r="BK352" i="36"/>
  <c r="J353" i="36"/>
  <c r="BE353" i="36" s="1"/>
  <c r="P353" i="36"/>
  <c r="R353" i="36"/>
  <c r="T353" i="36"/>
  <c r="BF353" i="36"/>
  <c r="BG353" i="36"/>
  <c r="BH353" i="36"/>
  <c r="BI353" i="36"/>
  <c r="BK353" i="36"/>
  <c r="J354" i="36"/>
  <c r="P354" i="36"/>
  <c r="R354" i="36"/>
  <c r="T354" i="36"/>
  <c r="BE354" i="36"/>
  <c r="BF354" i="36"/>
  <c r="BG354" i="36"/>
  <c r="BH354" i="36"/>
  <c r="BI354" i="36"/>
  <c r="BK354" i="36"/>
  <c r="J355" i="36"/>
  <c r="P355" i="36"/>
  <c r="R355" i="36"/>
  <c r="T355" i="36"/>
  <c r="BE355" i="36"/>
  <c r="BF355" i="36"/>
  <c r="BG355" i="36"/>
  <c r="BH355" i="36"/>
  <c r="BI355" i="36"/>
  <c r="BK355" i="36"/>
  <c r="J358" i="36"/>
  <c r="BE358" i="36" s="1"/>
  <c r="P358" i="36"/>
  <c r="R358" i="36"/>
  <c r="T358" i="36"/>
  <c r="BF358" i="36"/>
  <c r="BG358" i="36"/>
  <c r="BH358" i="36"/>
  <c r="BI358" i="36"/>
  <c r="BK358" i="36"/>
  <c r="J362" i="36"/>
  <c r="P362" i="36"/>
  <c r="R362" i="36"/>
  <c r="T362" i="36"/>
  <c r="BE362" i="36"/>
  <c r="BF362" i="36"/>
  <c r="BG362" i="36"/>
  <c r="BH362" i="36"/>
  <c r="BI362" i="36"/>
  <c r="BK362" i="36"/>
  <c r="J364" i="36"/>
  <c r="P364" i="36"/>
  <c r="R364" i="36"/>
  <c r="T364" i="36"/>
  <c r="BE364" i="36"/>
  <c r="BF364" i="36"/>
  <c r="BG364" i="36"/>
  <c r="BH364" i="36"/>
  <c r="BI364" i="36"/>
  <c r="BK364" i="36"/>
  <c r="J365" i="36"/>
  <c r="BE365" i="36" s="1"/>
  <c r="P365" i="36"/>
  <c r="R365" i="36"/>
  <c r="T365" i="36"/>
  <c r="BF365" i="36"/>
  <c r="BG365" i="36"/>
  <c r="BH365" i="36"/>
  <c r="BI365" i="36"/>
  <c r="BK365" i="36"/>
  <c r="J366" i="36"/>
  <c r="BE366" i="36" s="1"/>
  <c r="P366" i="36"/>
  <c r="R366" i="36"/>
  <c r="T366" i="36"/>
  <c r="BF366" i="36"/>
  <c r="BG366" i="36"/>
  <c r="BH366" i="36"/>
  <c r="BI366" i="36"/>
  <c r="BK366" i="36"/>
  <c r="BK367" i="36"/>
  <c r="J367" i="36" s="1"/>
  <c r="J102" i="36" s="1"/>
  <c r="J368" i="36"/>
  <c r="BE368" i="36" s="1"/>
  <c r="P368" i="36"/>
  <c r="R368" i="36"/>
  <c r="T368" i="36"/>
  <c r="BF368" i="36"/>
  <c r="BG368" i="36"/>
  <c r="BH368" i="36"/>
  <c r="BI368" i="36"/>
  <c r="BK368" i="36"/>
  <c r="J372" i="36"/>
  <c r="P372" i="36"/>
  <c r="P367" i="36" s="1"/>
  <c r="R372" i="36"/>
  <c r="T372" i="36"/>
  <c r="BE372" i="36"/>
  <c r="BF372" i="36"/>
  <c r="BG372" i="36"/>
  <c r="BH372" i="36"/>
  <c r="BI372" i="36"/>
  <c r="BK372" i="36"/>
  <c r="J373" i="36"/>
  <c r="P373" i="36"/>
  <c r="R373" i="36"/>
  <c r="T373" i="36"/>
  <c r="BE373" i="36"/>
  <c r="BF373" i="36"/>
  <c r="BG373" i="36"/>
  <c r="BH373" i="36"/>
  <c r="BI373" i="36"/>
  <c r="BK373" i="36"/>
  <c r="J374" i="36"/>
  <c r="BE374" i="36" s="1"/>
  <c r="P374" i="36"/>
  <c r="R374" i="36"/>
  <c r="T374" i="36"/>
  <c r="BF374" i="36"/>
  <c r="BG374" i="36"/>
  <c r="BH374" i="36"/>
  <c r="BI374" i="36"/>
  <c r="BK374" i="36"/>
  <c r="J375" i="36"/>
  <c r="P375" i="36"/>
  <c r="R375" i="36"/>
  <c r="T375" i="36"/>
  <c r="BE375" i="36"/>
  <c r="BF375" i="36"/>
  <c r="BG375" i="36"/>
  <c r="BH375" i="36"/>
  <c r="BI375" i="36"/>
  <c r="BK375" i="36"/>
  <c r="J376" i="36"/>
  <c r="BE376" i="36" s="1"/>
  <c r="P376" i="36"/>
  <c r="R376" i="36"/>
  <c r="T376" i="36"/>
  <c r="BF376" i="36"/>
  <c r="BG376" i="36"/>
  <c r="BH376" i="36"/>
  <c r="BI376" i="36"/>
  <c r="BK376" i="36"/>
  <c r="J378" i="36"/>
  <c r="BE378" i="36" s="1"/>
  <c r="P378" i="36"/>
  <c r="R378" i="36"/>
  <c r="T378" i="36"/>
  <c r="BF378" i="36"/>
  <c r="BG378" i="36"/>
  <c r="BH378" i="36"/>
  <c r="BI378" i="36"/>
  <c r="BK378" i="36"/>
  <c r="J379" i="36"/>
  <c r="BE379" i="36" s="1"/>
  <c r="P379" i="36"/>
  <c r="R379" i="36"/>
  <c r="R377" i="36" s="1"/>
  <c r="T379" i="36"/>
  <c r="BF379" i="36"/>
  <c r="BG379" i="36"/>
  <c r="BH379" i="36"/>
  <c r="BI379" i="36"/>
  <c r="BK379" i="36"/>
  <c r="J381" i="36"/>
  <c r="P381" i="36"/>
  <c r="R381" i="36"/>
  <c r="T381" i="36"/>
  <c r="BE381" i="36"/>
  <c r="BF381" i="36"/>
  <c r="BG381" i="36"/>
  <c r="BH381" i="36"/>
  <c r="BI381" i="36"/>
  <c r="BK381" i="36"/>
  <c r="J383" i="36"/>
  <c r="P383" i="36"/>
  <c r="R383" i="36"/>
  <c r="T383" i="36"/>
  <c r="BE383" i="36"/>
  <c r="BF383" i="36"/>
  <c r="BG383" i="36"/>
  <c r="BH383" i="36"/>
  <c r="BI383" i="36"/>
  <c r="BK383" i="36"/>
  <c r="J385" i="36"/>
  <c r="P385" i="36"/>
  <c r="R385" i="36"/>
  <c r="T385" i="36"/>
  <c r="BE385" i="36"/>
  <c r="BF385" i="36"/>
  <c r="BG385" i="36"/>
  <c r="BH385" i="36"/>
  <c r="BI385" i="36"/>
  <c r="BK385" i="36"/>
  <c r="R387" i="36"/>
  <c r="J388" i="36"/>
  <c r="BE388" i="36" s="1"/>
  <c r="P388" i="36"/>
  <c r="P387" i="36" s="1"/>
  <c r="R388" i="36"/>
  <c r="T388" i="36"/>
  <c r="T387" i="36" s="1"/>
  <c r="BF388" i="36"/>
  <c r="BG388" i="36"/>
  <c r="BH388" i="36"/>
  <c r="BI388" i="36"/>
  <c r="BK388" i="36"/>
  <c r="BK387" i="36" s="1"/>
  <c r="J387" i="36" s="1"/>
  <c r="J104" i="36" s="1"/>
  <c r="L84" i="35"/>
  <c r="L85" i="35"/>
  <c r="L87" i="35"/>
  <c r="AM87" i="35"/>
  <c r="L89" i="35"/>
  <c r="AM89" i="35"/>
  <c r="L90" i="35"/>
  <c r="AM90" i="35"/>
  <c r="AX95" i="35"/>
  <c r="AY95" i="35"/>
  <c r="AX96" i="35"/>
  <c r="AY96" i="35"/>
  <c r="AS97" i="35"/>
  <c r="AS94" i="35" s="1"/>
  <c r="AX98" i="35"/>
  <c r="AY98" i="35"/>
  <c r="AX99" i="35"/>
  <c r="AY99" i="35"/>
  <c r="AX100" i="35"/>
  <c r="AY100" i="35"/>
  <c r="AX101" i="35"/>
  <c r="AY101" i="35"/>
  <c r="F35" i="40" l="1"/>
  <c r="AZ100" i="35" s="1"/>
  <c r="F35" i="41"/>
  <c r="BB101" i="35" s="1"/>
  <c r="BK120" i="41"/>
  <c r="P126" i="36"/>
  <c r="T126" i="36"/>
  <c r="F36" i="36"/>
  <c r="BC95" i="35" s="1"/>
  <c r="F35" i="38"/>
  <c r="AZ98" i="35" s="1"/>
  <c r="AZ97" i="35" s="1"/>
  <c r="AV97" i="35" s="1"/>
  <c r="R126" i="40"/>
  <c r="R125" i="40" s="1"/>
  <c r="R124" i="40" s="1"/>
  <c r="J131" i="37"/>
  <c r="J98" i="37" s="1"/>
  <c r="F34" i="37"/>
  <c r="BA96" i="35" s="1"/>
  <c r="P129" i="38"/>
  <c r="P128" i="38" s="1"/>
  <c r="P127" i="38" s="1"/>
  <c r="AU98" i="35" s="1"/>
  <c r="AU97" i="35" s="1"/>
  <c r="BK283" i="36"/>
  <c r="J283" i="36" s="1"/>
  <c r="J101" i="36" s="1"/>
  <c r="J36" i="38"/>
  <c r="AW98" i="35" s="1"/>
  <c r="J130" i="39"/>
  <c r="J100" i="39" s="1"/>
  <c r="F35" i="39"/>
  <c r="AZ99" i="35" s="1"/>
  <c r="J35" i="39"/>
  <c r="AV99" i="35" s="1"/>
  <c r="J93" i="40"/>
  <c r="J120" i="40"/>
  <c r="F93" i="40"/>
  <c r="F120" i="40"/>
  <c r="T120" i="41"/>
  <c r="T119" i="41" s="1"/>
  <c r="T118" i="41" s="1"/>
  <c r="BK126" i="36"/>
  <c r="F92" i="36"/>
  <c r="BK253" i="37"/>
  <c r="J253" i="37" s="1"/>
  <c r="J107" i="37" s="1"/>
  <c r="J254" i="37"/>
  <c r="J108" i="37" s="1"/>
  <c r="P248" i="37"/>
  <c r="BK226" i="37"/>
  <c r="J226" i="37" s="1"/>
  <c r="J104" i="37" s="1"/>
  <c r="T226" i="37"/>
  <c r="BK216" i="37"/>
  <c r="J216" i="37" s="1"/>
  <c r="J103" i="37" s="1"/>
  <c r="P131" i="37"/>
  <c r="P130" i="37" s="1"/>
  <c r="P129" i="37" s="1"/>
  <c r="AU96" i="35" s="1"/>
  <c r="F38" i="39"/>
  <c r="BC99" i="35" s="1"/>
  <c r="F36" i="40"/>
  <c r="BA100" i="35" s="1"/>
  <c r="F38" i="40"/>
  <c r="BC100" i="35" s="1"/>
  <c r="R126" i="36"/>
  <c r="R125" i="36" s="1"/>
  <c r="R124" i="36" s="1"/>
  <c r="BK248" i="37"/>
  <c r="J248" i="37" s="1"/>
  <c r="J106" i="37" s="1"/>
  <c r="BK207" i="38"/>
  <c r="J207" i="38" s="1"/>
  <c r="J103" i="38" s="1"/>
  <c r="T377" i="36"/>
  <c r="T367" i="36"/>
  <c r="P253" i="37"/>
  <c r="R131" i="37"/>
  <c r="R130" i="37" s="1"/>
  <c r="R129" i="37" s="1"/>
  <c r="F91" i="37"/>
  <c r="F125" i="37"/>
  <c r="R130" i="39"/>
  <c r="R129" i="39" s="1"/>
  <c r="R128" i="39" s="1"/>
  <c r="F37" i="39"/>
  <c r="BB99" i="35" s="1"/>
  <c r="BB97" i="35" s="1"/>
  <c r="AX97" i="35" s="1"/>
  <c r="J124" i="39"/>
  <c r="J93" i="39"/>
  <c r="F37" i="40"/>
  <c r="BB100" i="35" s="1"/>
  <c r="F37" i="41"/>
  <c r="BD101" i="35" s="1"/>
  <c r="F34" i="41"/>
  <c r="BA101" i="35" s="1"/>
  <c r="J34" i="41"/>
  <c r="AW101" i="35" s="1"/>
  <c r="BK241" i="38"/>
  <c r="J241" i="38" s="1"/>
  <c r="J104" i="38" s="1"/>
  <c r="J36" i="39"/>
  <c r="AW99" i="35" s="1"/>
  <c r="F36" i="39"/>
  <c r="BA99" i="35" s="1"/>
  <c r="F36" i="41"/>
  <c r="BC101" i="35" s="1"/>
  <c r="R367" i="36"/>
  <c r="J34" i="37"/>
  <c r="AW96" i="35" s="1"/>
  <c r="J36" i="40"/>
  <c r="AW100" i="35" s="1"/>
  <c r="AT100" i="35" s="1"/>
  <c r="F33" i="41"/>
  <c r="AZ101" i="35" s="1"/>
  <c r="J33" i="41"/>
  <c r="AV101" i="35" s="1"/>
  <c r="AT101" i="35" s="1"/>
  <c r="P283" i="36"/>
  <c r="F37" i="36"/>
  <c r="BD95" i="35" s="1"/>
  <c r="F38" i="38"/>
  <c r="BC98" i="35" s="1"/>
  <c r="BC97" i="35" s="1"/>
  <c r="AY97" i="35" s="1"/>
  <c r="P130" i="39"/>
  <c r="P129" i="39" s="1"/>
  <c r="P128" i="39" s="1"/>
  <c r="AU99" i="35" s="1"/>
  <c r="P120" i="41"/>
  <c r="P119" i="41" s="1"/>
  <c r="P118" i="41" s="1"/>
  <c r="AU101" i="35" s="1"/>
  <c r="BK377" i="36"/>
  <c r="J377" i="36" s="1"/>
  <c r="J103" i="36" s="1"/>
  <c r="P377" i="36"/>
  <c r="T283" i="36"/>
  <c r="T253" i="36"/>
  <c r="F33" i="36"/>
  <c r="AZ95" i="35" s="1"/>
  <c r="J33" i="36"/>
  <c r="AV95" i="35" s="1"/>
  <c r="AT95" i="35" s="1"/>
  <c r="F36" i="37"/>
  <c r="BC96" i="35" s="1"/>
  <c r="J33" i="37"/>
  <c r="AV96" i="35" s="1"/>
  <c r="AT96" i="35" s="1"/>
  <c r="P207" i="38"/>
  <c r="R129" i="38"/>
  <c r="R128" i="38" s="1"/>
  <c r="R127" i="38" s="1"/>
  <c r="BK129" i="38"/>
  <c r="T129" i="38"/>
  <c r="T128" i="38" s="1"/>
  <c r="T127" i="38" s="1"/>
  <c r="J93" i="38"/>
  <c r="BK176" i="39"/>
  <c r="J176" i="39" s="1"/>
  <c r="J105" i="39" s="1"/>
  <c r="T176" i="39"/>
  <c r="T167" i="39"/>
  <c r="T129" i="39" s="1"/>
  <c r="T128" i="39" s="1"/>
  <c r="R216" i="37"/>
  <c r="T184" i="37"/>
  <c r="T130" i="37" s="1"/>
  <c r="T129" i="37" s="1"/>
  <c r="BK190" i="38"/>
  <c r="J190" i="38" s="1"/>
  <c r="J102" i="38" s="1"/>
  <c r="F36" i="38"/>
  <c r="BA98" i="35" s="1"/>
  <c r="BA97" i="35" s="1"/>
  <c r="AW97" i="35" s="1"/>
  <c r="T126" i="40"/>
  <c r="T125" i="40" s="1"/>
  <c r="T124" i="40" s="1"/>
  <c r="F34" i="36"/>
  <c r="BA95" i="35" s="1"/>
  <c r="P216" i="37"/>
  <c r="T208" i="37"/>
  <c r="BK184" i="37"/>
  <c r="J184" i="37" s="1"/>
  <c r="J99" i="37" s="1"/>
  <c r="J35" i="38"/>
  <c r="AV98" i="35" s="1"/>
  <c r="AT98" i="35" s="1"/>
  <c r="BK126" i="40"/>
  <c r="T248" i="37"/>
  <c r="F35" i="37"/>
  <c r="BB96" i="35" s="1"/>
  <c r="BB94" i="35" s="1"/>
  <c r="F39" i="38"/>
  <c r="BD98" i="35" s="1"/>
  <c r="BD97" i="35" s="1"/>
  <c r="BK167" i="39"/>
  <c r="J167" i="39" s="1"/>
  <c r="J102" i="39" s="1"/>
  <c r="R120" i="41"/>
  <c r="R119" i="41" s="1"/>
  <c r="R118" i="41" s="1"/>
  <c r="J115" i="41"/>
  <c r="J92" i="41"/>
  <c r="W31" i="35" l="1"/>
  <c r="AX94" i="35"/>
  <c r="BK119" i="41"/>
  <c r="J120" i="41"/>
  <c r="J98" i="41" s="1"/>
  <c r="BK125" i="36"/>
  <c r="J126" i="36"/>
  <c r="J98" i="36" s="1"/>
  <c r="AT99" i="35"/>
  <c r="BK128" i="38"/>
  <c r="J129" i="38"/>
  <c r="J100" i="38" s="1"/>
  <c r="AZ94" i="35"/>
  <c r="T125" i="36"/>
  <c r="T124" i="36" s="1"/>
  <c r="AT97" i="35"/>
  <c r="BC94" i="35"/>
  <c r="BK130" i="37"/>
  <c r="BA94" i="35"/>
  <c r="BK125" i="40"/>
  <c r="J126" i="40"/>
  <c r="J100" i="40" s="1"/>
  <c r="BD94" i="35"/>
  <c r="W33" i="35" s="1"/>
  <c r="BK129" i="39"/>
  <c r="P125" i="36"/>
  <c r="P124" i="36" s="1"/>
  <c r="AU95" i="35" s="1"/>
  <c r="AU94" i="35" s="1"/>
  <c r="K112" i="27"/>
  <c r="J112" i="27"/>
  <c r="H112" i="27"/>
  <c r="L112" i="27" s="1"/>
  <c r="L108" i="27"/>
  <c r="K108" i="27"/>
  <c r="J108" i="27"/>
  <c r="H108" i="27"/>
  <c r="K106" i="27"/>
  <c r="J106" i="27"/>
  <c r="H106" i="27"/>
  <c r="L106" i="27" s="1"/>
  <c r="K104" i="27"/>
  <c r="J104" i="27"/>
  <c r="H104" i="27"/>
  <c r="L104" i="27" s="1"/>
  <c r="L102" i="27"/>
  <c r="K102" i="27"/>
  <c r="J102" i="27"/>
  <c r="H102" i="27"/>
  <c r="K100" i="27"/>
  <c r="J100" i="27"/>
  <c r="H100" i="27"/>
  <c r="L100" i="27" s="1"/>
  <c r="K98" i="27"/>
  <c r="J98" i="27"/>
  <c r="H98" i="27"/>
  <c r="L98" i="27" s="1"/>
  <c r="L96" i="27"/>
  <c r="K96" i="27"/>
  <c r="J96" i="27"/>
  <c r="H96" i="27"/>
  <c r="K94" i="27"/>
  <c r="J94" i="27"/>
  <c r="J93" i="27" s="1"/>
  <c r="H94" i="27"/>
  <c r="L94" i="27" s="1"/>
  <c r="L93" i="27" s="1"/>
  <c r="K90" i="27"/>
  <c r="J90" i="27"/>
  <c r="L90" i="27" s="1"/>
  <c r="H90" i="27"/>
  <c r="K84" i="27"/>
  <c r="J84" i="27"/>
  <c r="H84" i="27"/>
  <c r="L84" i="27" s="1"/>
  <c r="L79" i="27"/>
  <c r="K79" i="27"/>
  <c r="J79" i="27"/>
  <c r="H79" i="27"/>
  <c r="K77" i="27"/>
  <c r="J77" i="27"/>
  <c r="L77" i="27" s="1"/>
  <c r="H77" i="27"/>
  <c r="K73" i="27"/>
  <c r="J73" i="27"/>
  <c r="H73" i="27"/>
  <c r="L73" i="27" s="1"/>
  <c r="L71" i="27"/>
  <c r="K71" i="27"/>
  <c r="J71" i="27"/>
  <c r="H71" i="27"/>
  <c r="K69" i="27"/>
  <c r="J69" i="27"/>
  <c r="L69" i="27" s="1"/>
  <c r="H69" i="27"/>
  <c r="K67" i="27"/>
  <c r="J67" i="27"/>
  <c r="H67" i="27"/>
  <c r="L67" i="27" s="1"/>
  <c r="L65" i="27"/>
  <c r="K65" i="27"/>
  <c r="J65" i="27"/>
  <c r="H65" i="27"/>
  <c r="K63" i="27"/>
  <c r="J63" i="27"/>
  <c r="L63" i="27" s="1"/>
  <c r="H63" i="27"/>
  <c r="K61" i="27"/>
  <c r="J61" i="27"/>
  <c r="H61" i="27"/>
  <c r="L61" i="27" s="1"/>
  <c r="L59" i="27"/>
  <c r="K59" i="27"/>
  <c r="J59" i="27"/>
  <c r="H59" i="27"/>
  <c r="K9" i="27"/>
  <c r="J9" i="27"/>
  <c r="J8" i="27" s="1"/>
  <c r="J7" i="27" s="1"/>
  <c r="H9" i="27"/>
  <c r="L175" i="26"/>
  <c r="K175" i="26"/>
  <c r="J175" i="26"/>
  <c r="H175" i="26"/>
  <c r="K173" i="26"/>
  <c r="J173" i="26"/>
  <c r="H173" i="26"/>
  <c r="L173" i="26" s="1"/>
  <c r="K171" i="26"/>
  <c r="J171" i="26"/>
  <c r="H171" i="26"/>
  <c r="L171" i="26" s="1"/>
  <c r="K167" i="26"/>
  <c r="J167" i="26"/>
  <c r="L167" i="26" s="1"/>
  <c r="H167" i="26"/>
  <c r="K160" i="26"/>
  <c r="J160" i="26"/>
  <c r="H160" i="26"/>
  <c r="L160" i="26" s="1"/>
  <c r="K156" i="26"/>
  <c r="J156" i="26"/>
  <c r="H156" i="26"/>
  <c r="L156" i="26" s="1"/>
  <c r="L154" i="26"/>
  <c r="K154" i="26"/>
  <c r="J154" i="26"/>
  <c r="H154" i="26"/>
  <c r="K150" i="26"/>
  <c r="J150" i="26"/>
  <c r="H150" i="26"/>
  <c r="L150" i="26" s="1"/>
  <c r="K147" i="26"/>
  <c r="J147" i="26"/>
  <c r="H147" i="26"/>
  <c r="H144" i="26" s="1"/>
  <c r="L145" i="26"/>
  <c r="K145" i="26"/>
  <c r="J145" i="26"/>
  <c r="H145" i="26"/>
  <c r="J144" i="26"/>
  <c r="L141" i="26"/>
  <c r="K141" i="26"/>
  <c r="J141" i="26"/>
  <c r="H141" i="26"/>
  <c r="L138" i="26"/>
  <c r="K138" i="26"/>
  <c r="J138" i="26"/>
  <c r="H138" i="26"/>
  <c r="K130" i="26"/>
  <c r="J130" i="26"/>
  <c r="H130" i="26"/>
  <c r="L130" i="26" s="1"/>
  <c r="L127" i="26"/>
  <c r="K127" i="26"/>
  <c r="J127" i="26"/>
  <c r="H127" i="26"/>
  <c r="L123" i="26"/>
  <c r="K123" i="26"/>
  <c r="J123" i="26"/>
  <c r="H123" i="26"/>
  <c r="K117" i="26"/>
  <c r="J117" i="26"/>
  <c r="H117" i="26"/>
  <c r="L117" i="26" s="1"/>
  <c r="L115" i="26"/>
  <c r="K115" i="26"/>
  <c r="J115" i="26"/>
  <c r="H115" i="26"/>
  <c r="L113" i="26"/>
  <c r="K113" i="26"/>
  <c r="J113" i="26"/>
  <c r="H113" i="26"/>
  <c r="K111" i="26"/>
  <c r="J111" i="26"/>
  <c r="J110" i="26" s="1"/>
  <c r="H111" i="26"/>
  <c r="L111" i="26" s="1"/>
  <c r="K107" i="26"/>
  <c r="J107" i="26"/>
  <c r="H107" i="26"/>
  <c r="L107" i="26" s="1"/>
  <c r="K103" i="26"/>
  <c r="J103" i="26"/>
  <c r="H103" i="26"/>
  <c r="L103" i="26" s="1"/>
  <c r="L101" i="26"/>
  <c r="K101" i="26"/>
  <c r="J101" i="26"/>
  <c r="H101" i="26"/>
  <c r="K99" i="26"/>
  <c r="J99" i="26"/>
  <c r="H99" i="26"/>
  <c r="L99" i="26" s="1"/>
  <c r="K97" i="26"/>
  <c r="J97" i="26"/>
  <c r="H97" i="26"/>
  <c r="L97" i="26" s="1"/>
  <c r="K95" i="26"/>
  <c r="J95" i="26"/>
  <c r="H95" i="26"/>
  <c r="L95" i="26" s="1"/>
  <c r="K93" i="26"/>
  <c r="J93" i="26"/>
  <c r="H93" i="26"/>
  <c r="L93" i="26" s="1"/>
  <c r="K91" i="26"/>
  <c r="J91" i="26"/>
  <c r="H91" i="26"/>
  <c r="L91" i="26" s="1"/>
  <c r="J90" i="26"/>
  <c r="K87" i="26"/>
  <c r="J87" i="26"/>
  <c r="H87" i="26"/>
  <c r="L87" i="26" s="1"/>
  <c r="L85" i="26"/>
  <c r="K85" i="26"/>
  <c r="J85" i="26"/>
  <c r="H85" i="26"/>
  <c r="L81" i="26"/>
  <c r="K81" i="26"/>
  <c r="J81" i="26"/>
  <c r="H81" i="26"/>
  <c r="K79" i="26"/>
  <c r="J79" i="26"/>
  <c r="H79" i="26"/>
  <c r="L79" i="26" s="1"/>
  <c r="L77" i="26"/>
  <c r="K77" i="26"/>
  <c r="J77" i="26"/>
  <c r="H77" i="26"/>
  <c r="L75" i="26"/>
  <c r="K75" i="26"/>
  <c r="J75" i="26"/>
  <c r="H75" i="26"/>
  <c r="K73" i="26"/>
  <c r="J73" i="26"/>
  <c r="H73" i="26"/>
  <c r="L73" i="26" s="1"/>
  <c r="L71" i="26"/>
  <c r="K71" i="26"/>
  <c r="J71" i="26"/>
  <c r="H71" i="26"/>
  <c r="L69" i="26"/>
  <c r="K69" i="26"/>
  <c r="J69" i="26"/>
  <c r="H69" i="26"/>
  <c r="K67" i="26"/>
  <c r="J67" i="26"/>
  <c r="H67" i="26"/>
  <c r="L67" i="26" s="1"/>
  <c r="K9" i="26"/>
  <c r="J9" i="26"/>
  <c r="J8" i="26" s="1"/>
  <c r="J7" i="26" s="1"/>
  <c r="H9" i="26"/>
  <c r="L9" i="26" s="1"/>
  <c r="J125" i="40" l="1"/>
  <c r="J99" i="40" s="1"/>
  <c r="BK124" i="40"/>
  <c r="J124" i="40" s="1"/>
  <c r="AV94" i="35"/>
  <c r="W29" i="35"/>
  <c r="J125" i="36"/>
  <c r="J97" i="36" s="1"/>
  <c r="BK124" i="36"/>
  <c r="J124" i="36" s="1"/>
  <c r="AW94" i="35"/>
  <c r="AK30" i="35" s="1"/>
  <c r="W30" i="35"/>
  <c r="J119" i="41"/>
  <c r="J97" i="41" s="1"/>
  <c r="BK118" i="41"/>
  <c r="J118" i="41" s="1"/>
  <c r="BK129" i="37"/>
  <c r="J129" i="37" s="1"/>
  <c r="J130" i="37"/>
  <c r="J97" i="37" s="1"/>
  <c r="BK127" i="38"/>
  <c r="J127" i="38" s="1"/>
  <c r="J128" i="38"/>
  <c r="J99" i="38" s="1"/>
  <c r="BK128" i="39"/>
  <c r="J128" i="39" s="1"/>
  <c r="J129" i="39"/>
  <c r="J99" i="39" s="1"/>
  <c r="W32" i="35"/>
  <c r="AY94" i="35"/>
  <c r="H8" i="26"/>
  <c r="H7" i="26" s="1"/>
  <c r="H8" i="27"/>
  <c r="L9" i="27"/>
  <c r="L8" i="27" s="1"/>
  <c r="L7" i="27" s="1"/>
  <c r="H93" i="27"/>
  <c r="L8" i="26"/>
  <c r="L90" i="26"/>
  <c r="L110" i="26"/>
  <c r="H110" i="26"/>
  <c r="H90" i="26"/>
  <c r="L147" i="26"/>
  <c r="L144" i="26" s="1"/>
  <c r="J98" i="39" l="1"/>
  <c r="J32" i="39"/>
  <c r="AK29" i="35"/>
  <c r="AT94" i="35"/>
  <c r="J30" i="37"/>
  <c r="J96" i="37"/>
  <c r="J96" i="36"/>
  <c r="J30" i="36"/>
  <c r="J30" i="41"/>
  <c r="J96" i="41"/>
  <c r="J98" i="40"/>
  <c r="J32" i="40"/>
  <c r="J98" i="38"/>
  <c r="J32" i="38"/>
  <c r="H7" i="27"/>
  <c r="L7" i="26"/>
  <c r="D21" i="11" s="1"/>
  <c r="J41" i="40" l="1"/>
  <c r="AG100" i="35"/>
  <c r="AN100" i="35" s="1"/>
  <c r="J39" i="37"/>
  <c r="AG96" i="35"/>
  <c r="AN96" i="35" s="1"/>
  <c r="J39" i="41"/>
  <c r="AG101" i="35"/>
  <c r="AN101" i="35" s="1"/>
  <c r="J41" i="39"/>
  <c r="AG99" i="35"/>
  <c r="AN99" i="35" s="1"/>
  <c r="J41" i="38"/>
  <c r="AG98" i="35"/>
  <c r="J39" i="36"/>
  <c r="AG95" i="35"/>
  <c r="D9" i="11"/>
  <c r="D15" i="11" s="1"/>
  <c r="AN95" i="35" l="1"/>
  <c r="AN98" i="35"/>
  <c r="AG97" i="35"/>
  <c r="AN97" i="35" s="1"/>
  <c r="G28" i="8"/>
  <c r="K24" i="8"/>
  <c r="J24" i="8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K16" i="8"/>
  <c r="J16" i="8"/>
  <c r="K15" i="8"/>
  <c r="J15" i="8"/>
  <c r="K14" i="8"/>
  <c r="J14" i="8"/>
  <c r="K13" i="8"/>
  <c r="J13" i="8"/>
  <c r="K12" i="8"/>
  <c r="J12" i="8"/>
  <c r="K11" i="8"/>
  <c r="J11" i="8"/>
  <c r="F42" i="7"/>
  <c r="H29" i="7"/>
  <c r="H28" i="7"/>
  <c r="H27" i="7"/>
  <c r="O8" i="7"/>
  <c r="F5" i="7"/>
  <c r="F40" i="7" s="1"/>
  <c r="F4" i="7"/>
  <c r="F39" i="7" s="1"/>
  <c r="AG94" i="35" l="1"/>
  <c r="J29" i="8"/>
  <c r="N51" i="7" s="1"/>
  <c r="J28" i="8"/>
  <c r="J30" i="8"/>
  <c r="N50" i="7"/>
  <c r="N49" i="7" s="1"/>
  <c r="D20" i="11" s="1"/>
  <c r="D23" i="11" s="1"/>
  <c r="D26" i="11" s="1"/>
  <c r="AK26" i="35" l="1"/>
  <c r="AK35" i="35" s="1"/>
  <c r="AN94" i="35"/>
</calcChain>
</file>

<file path=xl/sharedStrings.xml><?xml version="1.0" encoding="utf-8"?>
<sst xmlns="http://schemas.openxmlformats.org/spreadsheetml/2006/main" count="8642" uniqueCount="1551">
  <si>
    <t>Export Komplet</t>
  </si>
  <si>
    <t/>
  </si>
  <si>
    <t>2.0</t>
  </si>
  <si>
    <t>ZAMOK</t>
  </si>
  <si>
    <t>False</t>
  </si>
  <si>
    <t>{f1d28012-2bd7-4acb-817b-8607901b0615}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</si>
  <si>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</si>
  <si>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</si>
  <si>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</si>
  <si>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</si>
  <si>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</si>
  <si>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</si>
  <si>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</si>
  <si>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5518</t>
  </si>
  <si>
    <t>Stavba:</t>
  </si>
  <si>
    <t>Zajištění kapacity a kvality SV Pardubice</t>
  </si>
  <si>
    <t>KSO:</t>
  </si>
  <si>
    <t>CC-CZ:</t>
  </si>
  <si>
    <t>Místo:</t>
  </si>
  <si>
    <t>Hrobice</t>
  </si>
  <si>
    <t>Datum:</t>
  </si>
  <si>
    <t>21. 2. 2023</t>
  </si>
  <si>
    <t>Zadavatel:</t>
  </si>
  <si>
    <t>IČ:</t>
  </si>
  <si>
    <t xml:space="preserve"> </t>
  </si>
  <si>
    <t>DIČ:</t>
  </si>
  <si>
    <t>Projektant:</t>
  </si>
  <si>
    <t>Ing. Jiří Forejtek</t>
  </si>
  <si>
    <t>True</t>
  </si>
  <si>
    <t>Zpracovatel:</t>
  </si>
  <si>
    <t>VIS s.r.o. Hradec Králové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</si>
  <si>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</si>
  <si>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</si>
  <si>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</si>
  <si>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</si>
  <si>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</si>
  <si>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</si>
  <si>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</si>
  <si>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</si>
  <si>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</si>
  <si>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</si>
  <si>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</si>
  <si>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</si>
  <si>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</si>
  <si>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</si>
  <si>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</si>
  <si>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</si>
  <si>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</si>
  <si>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</si>
  <si>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</si>
  <si>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</si>
  <si>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</si>
  <si>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</si>
  <si>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</si>
  <si>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</si>
  <si>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</si>
  <si>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</si>
  <si>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</si>
  <si>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</si>
  <si>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</si>
  <si>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</si>
  <si>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</si>
  <si>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</si>
  <si>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</si>
  <si>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</si>
  <si>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</si>
  <si>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</si>
  <si>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</si>
  <si>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</si>
  <si>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</si>
  <si>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</si>
  <si>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</si>
  <si>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</si>
  <si>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</si>
  <si>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</si>
  <si>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</si>
  <si>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SO_01</t>
  </si>
  <si>
    <t>Kanalizační výtlak</t>
  </si>
  <si>
    <t>STA</t>
  </si>
  <si>
    <t>1</t>
  </si>
  <si>
    <t>{b632ff0e-e49b-434c-887d-d4c69176ca3d}</t>
  </si>
  <si>
    <t>2</t>
  </si>
  <si>
    <t>SO_02</t>
  </si>
  <si>
    <t>Čerpací stanice</t>
  </si>
  <si>
    <t>{17a99410-76f7-40e3-8f4a-a33ce6db5aee}</t>
  </si>
  <si>
    <t>SO_03</t>
  </si>
  <si>
    <t>Trubní propoje</t>
  </si>
  <si>
    <t>{fc4b54a1-136d-4e45-a91f-f3340d2611d7}</t>
  </si>
  <si>
    <t>SO_03.1</t>
  </si>
  <si>
    <t>Soupis</t>
  </si>
  <si>
    <t>{e72e3f58-15c6-4b9f-94da-1ca3d98f29a4}</t>
  </si>
  <si>
    <t>SO_03.2</t>
  </si>
  <si>
    <t>Přípojka NN</t>
  </si>
  <si>
    <t>{7e674dd6-0f75-4334-adbf-b3923f9f8a42}</t>
  </si>
  <si>
    <t>VRN</t>
  </si>
  <si>
    <t>Vedlejší rozpočtové náklady</t>
  </si>
  <si>
    <t>{693519ae-62ac-48c6-aa23-778baab14686}</t>
  </si>
  <si>
    <t>KRYCÍ LIST SOUPISU PRACÍ</t>
  </si>
  <si>
    <t>Objekt:</t>
  </si>
  <si>
    <t>SO_01 - Kanalizační výtlak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</si>
  <si>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</si>
  <si>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</si>
  <si>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</si>
  <si>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</si>
  <si>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</si>
  <si>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</si>
  <si>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</si>
  <si>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</si>
  <si>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</si>
  <si>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</si>
  <si>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</si>
  <si>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</si>
  <si>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 Přesun sutě</t>
  </si>
  <si>
    <t xml:space="preserve">    998 - 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</si>
  <si>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</si>
  <si>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</si>
  <si>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</si>
  <si>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</si>
  <si>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</si>
  <si>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</si>
  <si>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</si>
  <si>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</si>
  <si>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</si>
  <si>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</si>
  <si>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</si>
  <si>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</si>
  <si>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</si>
  <si>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</si>
  <si>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</si>
  <si>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</si>
  <si>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</si>
  <si>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</si>
  <si>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113107213</t>
  </si>
  <si>
    <t>Odstranění podkladu z kameniva těženého tl přes 200 do 300 mm strojně pl přes 200 m2</t>
  </si>
  <si>
    <t>m2</t>
  </si>
  <si>
    <t>4</t>
  </si>
  <si>
    <t>1809181584</t>
  </si>
  <si>
    <t>VV</t>
  </si>
  <si>
    <t xml:space="preserve">"dl. rýhy v asfaltu" </t>
  </si>
  <si>
    <t>359,9*1</t>
  </si>
  <si>
    <t>"jámy podvrtu v asfaltu"</t>
  </si>
  <si>
    <t>8*4*2</t>
  </si>
  <si>
    <t>Součet</t>
  </si>
  <si>
    <t>-1078112131</t>
  </si>
  <si>
    <t>3</t>
  </si>
  <si>
    <t>113107241</t>
  </si>
  <si>
    <t>Odstranění podkladu živičného tl 50 mm strojně pl přes 200 m2</t>
  </si>
  <si>
    <t>-1190744200</t>
  </si>
  <si>
    <t>113154263</t>
  </si>
  <si>
    <t>Frézování živičného krytu tl 50 mm pruh š přes 1 do 2 m pl přes 500 do 1000 m2 s překážkami v trase</t>
  </si>
  <si>
    <t>-1813014896</t>
  </si>
  <si>
    <t>P</t>
  </si>
  <si>
    <t>Poznámka k položce:_x000D_
finální úprava</t>
  </si>
  <si>
    <t>359,9*2</t>
  </si>
  <si>
    <t>8*5*3</t>
  </si>
  <si>
    <t>5</t>
  </si>
  <si>
    <t>115101201</t>
  </si>
  <si>
    <t>Čerpání vody na dopravní výšku do 10 m průměrný přítok do 500 l/min</t>
  </si>
  <si>
    <t>hod</t>
  </si>
  <si>
    <t>-2035396773</t>
  </si>
  <si>
    <t>6</t>
  </si>
  <si>
    <t>115101301</t>
  </si>
  <si>
    <t>Pohotovost čerpací soupravy pro dopravní výšku do 10 m přítok do 500 l/min</t>
  </si>
  <si>
    <t>den</t>
  </si>
  <si>
    <t>1491387788</t>
  </si>
  <si>
    <t>1453,3/10</t>
  </si>
  <si>
    <t>7</t>
  </si>
  <si>
    <t>119001405</t>
  </si>
  <si>
    <t>Dočasné zajištění potrubí z PE DN do 200 mm</t>
  </si>
  <si>
    <t>m</t>
  </si>
  <si>
    <t>-907350354</t>
  </si>
  <si>
    <t xml:space="preserve">Poznámka k položce:_x000D_
vodovod + plynovod_x000D_
</t>
  </si>
  <si>
    <t>8</t>
  </si>
  <si>
    <t>119001406</t>
  </si>
  <si>
    <t>Dočasné zajištění potrubí z PE DN přes 200 do 500 mm</t>
  </si>
  <si>
    <t>122659908</t>
  </si>
  <si>
    <t>Poznámka k položce:_x000D_
kanalizace</t>
  </si>
  <si>
    <t>9</t>
  </si>
  <si>
    <t>119001407</t>
  </si>
  <si>
    <t>Dočasné zajištění potrubí z PE DN přes 500 do 700 mm</t>
  </si>
  <si>
    <t>-1287686972</t>
  </si>
  <si>
    <t>Poznámka k položce:_x000D_
vodovod DN 600_x000D_
kanalizace DN 600</t>
  </si>
  <si>
    <t>10</t>
  </si>
  <si>
    <t>119001421</t>
  </si>
  <si>
    <t>Dočasné zajištění kabelů a kabelových tratí ze 3 volně ložených kabelů</t>
  </si>
  <si>
    <t>-1792569336</t>
  </si>
  <si>
    <t>11</t>
  </si>
  <si>
    <t>121151105</t>
  </si>
  <si>
    <t>Sejmutí ornice plochy do 100 m2 tl vrstvy přes 250 do 300 mm strojně</t>
  </si>
  <si>
    <t>-1055868508</t>
  </si>
  <si>
    <t>"dl. rýhy v trávě" 12*1</t>
  </si>
  <si>
    <t>"dl. rýhy v poli" 338,3*1</t>
  </si>
  <si>
    <t>"jámy podvrtu v poli" 2,5*2,5</t>
  </si>
  <si>
    <t>"jámy podvrtu v poli" 7,2*3,6</t>
  </si>
  <si>
    <t>12</t>
  </si>
  <si>
    <t>130001101</t>
  </si>
  <si>
    <t>Příplatek za ztížení vykopávky v blízkosti podzemního vedení</t>
  </si>
  <si>
    <t>m3</t>
  </si>
  <si>
    <t>-9908849</t>
  </si>
  <si>
    <t>14*2*1*1,7</t>
  </si>
  <si>
    <t>13</t>
  </si>
  <si>
    <t>131213711</t>
  </si>
  <si>
    <t>Hloubení zapažených jam v soudržných horninách třídy těžitelnosti I skupiny 3 ručně</t>
  </si>
  <si>
    <t>631633893</t>
  </si>
  <si>
    <t>Poznámka k položce:_x000D_
pro kopané sondy</t>
  </si>
  <si>
    <t>14</t>
  </si>
  <si>
    <t>131251204</t>
  </si>
  <si>
    <t>Hloubení jam zapažených v hornině třídy těžitelnosti I skupiny 3 objem do 500 m3 strojně</t>
  </si>
  <si>
    <t>-2056575152</t>
  </si>
  <si>
    <t xml:space="preserve">"50% výkopku v hornině tř.3" </t>
  </si>
  <si>
    <t>"jámy protlaku" 2,5*2,5*2,3*0,5</t>
  </si>
  <si>
    <t>"jámy protlaku" 7,2*3,6*2,3*0,5</t>
  </si>
  <si>
    <t>"jámy podvrtu" 8*4*2*2*0,5</t>
  </si>
  <si>
    <t>131351204</t>
  </si>
  <si>
    <t>Hloubení jam zapažených v hornině třídy těžitelnosti II skupiny 4 objem do 500 m3 strojně</t>
  </si>
  <si>
    <t>887025641</t>
  </si>
  <si>
    <t xml:space="preserve">"50% výkopku v hornině tř. 4" </t>
  </si>
  <si>
    <t>16</t>
  </si>
  <si>
    <t>132254205</t>
  </si>
  <si>
    <t>Hloubení zapažených rýh š do 2000 mm v hornině třídy těžitelnosti I skupiny 3 objem do 1000 m3</t>
  </si>
  <si>
    <t>-1719027112</t>
  </si>
  <si>
    <t>"rýha" 710,2*1*1,8*0,5</t>
  </si>
  <si>
    <t>17</t>
  </si>
  <si>
    <t>57070421</t>
  </si>
  <si>
    <t>"rýha" 710,2*1*1,8*0,01</t>
  </si>
  <si>
    <t>18</t>
  </si>
  <si>
    <t>132354205</t>
  </si>
  <si>
    <t>Hloubení zapažených rýh š do 2000 mm v hornině třídy těžitelnosti II skupiny 4 objem do 1000 m3</t>
  </si>
  <si>
    <t>1688817926</t>
  </si>
  <si>
    <t>19</t>
  </si>
  <si>
    <t>141721214</t>
  </si>
  <si>
    <t>Řízený zemní protlak délky do 50 m hl do 6 m se zatažením potrubí průměru vrtu přes 140 do 180 mm v hornině třídy těžitelnosti I a II skupiny 1 až 4</t>
  </si>
  <si>
    <t>-831037770</t>
  </si>
  <si>
    <t>20</t>
  </si>
  <si>
    <t>141721255</t>
  </si>
  <si>
    <t>Řízený zemní protlak délky přes 50 do 100 m hl do 6 m se zatažením potrubí průměru vrtu přes 180 do 225 mm v hornině třídy I a II skupiny 1 až 4</t>
  </si>
  <si>
    <t>-999797296</t>
  </si>
  <si>
    <t>151811131</t>
  </si>
  <si>
    <t>Osazení pažicího boxu hl výkopu do 4 m š do 1,2 m</t>
  </si>
  <si>
    <t>1056196961</t>
  </si>
  <si>
    <t>710,2*2*1,8</t>
  </si>
  <si>
    <t>22</t>
  </si>
  <si>
    <t>151811132</t>
  </si>
  <si>
    <t>Osazení pažicího boxu hl výkopu do 4 m š do 2,5 m</t>
  </si>
  <si>
    <t>1964412429</t>
  </si>
  <si>
    <t>"jáma podvrtu" 8*(2*4+2*2)*2</t>
  </si>
  <si>
    <t>23</t>
  </si>
  <si>
    <t>151811133</t>
  </si>
  <si>
    <t>Osazení pažicího boxu hl výkopu do 4 m š přes 2,5 do 5 m</t>
  </si>
  <si>
    <t>2036603157</t>
  </si>
  <si>
    <t>24</t>
  </si>
  <si>
    <t>151811231</t>
  </si>
  <si>
    <t>Odstranění pažicího boxu hl výkopu do 4 m š do 1,2 m</t>
  </si>
  <si>
    <t>-1375594550</t>
  </si>
  <si>
    <t>25</t>
  </si>
  <si>
    <t>151811232</t>
  </si>
  <si>
    <t>Odstranění pažicího boxu hl výkopu do 4 m š do 2,5 m</t>
  </si>
  <si>
    <t>-263833676</t>
  </si>
  <si>
    <t>26</t>
  </si>
  <si>
    <t>151811233</t>
  </si>
  <si>
    <t>Odstranění pažicího boxu hl výkopu do 4 m š přes 2,5 do 5 m</t>
  </si>
  <si>
    <t>-20741928</t>
  </si>
  <si>
    <t>27</t>
  </si>
  <si>
    <t>162751137</t>
  </si>
  <si>
    <t>Vodorovné přemístění přes 9 000 do 10000 m výkopku/sypaniny z horniny třídy těžitelnosti II skupiny 4 a 5</t>
  </si>
  <si>
    <t>-326435338</t>
  </si>
  <si>
    <t>28</t>
  </si>
  <si>
    <t>162751139</t>
  </si>
  <si>
    <t>Příplatek k vodorovnému přemístění výkopku/sypaniny z horniny třídy těžitelnosti II skupiny 4 a 5 ZKD 1000 m přes 10000 m</t>
  </si>
  <si>
    <t>-2131368822</t>
  </si>
  <si>
    <t>29</t>
  </si>
  <si>
    <t>171201221</t>
  </si>
  <si>
    <t>Poplatek za uložení na skládce (skládkovné) zeminy a kamení kód odpadu 17 05 04</t>
  </si>
  <si>
    <t>t</t>
  </si>
  <si>
    <t>-234352476</t>
  </si>
  <si>
    <t>30</t>
  </si>
  <si>
    <t>171251201</t>
  </si>
  <si>
    <t>Uložení sypaniny na skládky nebo meziskládky</t>
  </si>
  <si>
    <t>-779950201</t>
  </si>
  <si>
    <t>31</t>
  </si>
  <si>
    <t>174101101</t>
  </si>
  <si>
    <t>Zásyp jam, šachet rýh nebo kolem objektů sypaninou se zhutněním</t>
  </si>
  <si>
    <t>838092558</t>
  </si>
  <si>
    <t>"výkop-podsyp-obsyp"</t>
  </si>
  <si>
    <t>32</t>
  </si>
  <si>
    <t>M</t>
  </si>
  <si>
    <t>58344197</t>
  </si>
  <si>
    <t>štěrkodrť frakce 0/63</t>
  </si>
  <si>
    <t>883248332</t>
  </si>
  <si>
    <t>"50% zásypu z nového materiálu v komunikaci"</t>
  </si>
  <si>
    <t>359,9*1*(1,8-0,1-0,5)*0,5</t>
  </si>
  <si>
    <t>33</t>
  </si>
  <si>
    <t>175151101</t>
  </si>
  <si>
    <t>Obsypání potrubí strojně sypaninou bez prohození, uloženou do 3 m</t>
  </si>
  <si>
    <t>1303408491</t>
  </si>
  <si>
    <t>710,2*1*0,5</t>
  </si>
  <si>
    <t>8*4*1*0,5</t>
  </si>
  <si>
    <t>1*2,5*1*0,5</t>
  </si>
  <si>
    <t>1*7,2*1*0,5</t>
  </si>
  <si>
    <t>34</t>
  </si>
  <si>
    <t>58337310</t>
  </si>
  <si>
    <t>štěrkopísek frakce 0/4</t>
  </si>
  <si>
    <t>-380601229</t>
  </si>
  <si>
    <t>35</t>
  </si>
  <si>
    <t>181351005</t>
  </si>
  <si>
    <t>Rozprostření ornice tl vrstvy přes 250 do 300 mm pl do 100 m2 v rovině nebo ve svahu do 1:5 strojně</t>
  </si>
  <si>
    <t>1502776801</t>
  </si>
  <si>
    <t>36</t>
  </si>
  <si>
    <t>183405211</t>
  </si>
  <si>
    <t>Výsev trávníku hydroosevem na ornici</t>
  </si>
  <si>
    <t>-1416902809</t>
  </si>
  <si>
    <t>37</t>
  </si>
  <si>
    <t>005724700</t>
  </si>
  <si>
    <t>osivo směs travní univerzál</t>
  </si>
  <si>
    <t>kg</t>
  </si>
  <si>
    <t>1446297345</t>
  </si>
  <si>
    <t>12*0,025 'Přepočtené koeficientem množství</t>
  </si>
  <si>
    <t>Zakládání</t>
  </si>
  <si>
    <t>38</t>
  </si>
  <si>
    <t>212752101</t>
  </si>
  <si>
    <t>Trativod z drenážních trubek korugovaných PE-HD SN 4 perforace 360° včetně lože otevřený výkop DN 100 pro liniové stavby</t>
  </si>
  <si>
    <t>39</t>
  </si>
  <si>
    <t>40</t>
  </si>
  <si>
    <t>Vodorovné konstrukce</t>
  </si>
  <si>
    <t>41</t>
  </si>
  <si>
    <t>451573111</t>
  </si>
  <si>
    <t>Lože pod potrubí otevřený výkop ze štěrkopísku</t>
  </si>
  <si>
    <t>1647515371</t>
  </si>
  <si>
    <t>710,2*1*0,1</t>
  </si>
  <si>
    <t>8*4*1*0,1</t>
  </si>
  <si>
    <t>1*2,5*1*0,1</t>
  </si>
  <si>
    <t>1*7,2*1*0,1</t>
  </si>
  <si>
    <t>42</t>
  </si>
  <si>
    <t>452313131</t>
  </si>
  <si>
    <t>Podkladní bloky z betonu prostého bez zvýšených nároků na prostředí tř. C 12/15 otevřený výkop</t>
  </si>
  <si>
    <t>-151761669</t>
  </si>
  <si>
    <t>43</t>
  </si>
  <si>
    <t>452353101</t>
  </si>
  <si>
    <t>Bednění podkladních bloků otevřený výkop</t>
  </si>
  <si>
    <t>712411826</t>
  </si>
  <si>
    <t>21*0,4</t>
  </si>
  <si>
    <t>Komunikace</t>
  </si>
  <si>
    <t>44</t>
  </si>
  <si>
    <t>564271111</t>
  </si>
  <si>
    <t>Podklad nebo podsyp ze štěrkopísku ŠP plochy přes 100 m2 tl 250 mm</t>
  </si>
  <si>
    <t>736065786</t>
  </si>
  <si>
    <t>"dl. rýhy v asfaltu"</t>
  </si>
  <si>
    <t>"ŠP" 359,9*1</t>
  </si>
  <si>
    <t>"ŠP" 8*4*2</t>
  </si>
  <si>
    <t>45</t>
  </si>
  <si>
    <t>567124111.1</t>
  </si>
  <si>
    <t>Podklad ze směsi stmelené cementem SC C 25/30 (PB I) tl 150 mm</t>
  </si>
  <si>
    <t>2007185214</t>
  </si>
  <si>
    <t>46</t>
  </si>
  <si>
    <t>573111114</t>
  </si>
  <si>
    <t>Postřik živičný infiltrační s posypem z asfaltu množství 2 kg/m2</t>
  </si>
  <si>
    <t>-979404522</t>
  </si>
  <si>
    <t>47</t>
  </si>
  <si>
    <t>573211112</t>
  </si>
  <si>
    <t>Postřik živičný spojovací z asfaltu v množství 0,70 kg/m2</t>
  </si>
  <si>
    <t>630619066</t>
  </si>
  <si>
    <t>48</t>
  </si>
  <si>
    <t>577144131</t>
  </si>
  <si>
    <t>Asfaltový beton vrstva obrusná ACO 11 (ABS) tř. I tl 50 mm š do 3 m z modifikovaného asfaltu</t>
  </si>
  <si>
    <t>-364320128</t>
  </si>
  <si>
    <t>"ACO11 v š.rýhy" 359,9*1</t>
  </si>
  <si>
    <t>"ACO11 v š.rýhy + 2x0,5m" 359,9*2</t>
  </si>
  <si>
    <t>49</t>
  </si>
  <si>
    <t>599141111</t>
  </si>
  <si>
    <t>Vyplnění spár mezi silničními dílci živičnou zálivkou</t>
  </si>
  <si>
    <t>79577827</t>
  </si>
  <si>
    <t>2*359,9</t>
  </si>
  <si>
    <t>8*(2*5+2*3)</t>
  </si>
  <si>
    <t>Trubní vedení</t>
  </si>
  <si>
    <t>50</t>
  </si>
  <si>
    <t>857242122</t>
  </si>
  <si>
    <t>Montáž litinových tvarovek jednoosých přírubových otevřený výkop DN 80</t>
  </si>
  <si>
    <t>kus</t>
  </si>
  <si>
    <t>-568921640</t>
  </si>
  <si>
    <t>51</t>
  </si>
  <si>
    <t>55254047</t>
  </si>
  <si>
    <t>koleno 90° s patkou přírubové litinové vodovodní N-kus PN10/40 DN 80</t>
  </si>
  <si>
    <t>1331406848</t>
  </si>
  <si>
    <t>52</t>
  </si>
  <si>
    <t>55254011</t>
  </si>
  <si>
    <t>koleno přírubové z tvárné litiny,práškový epoxid tl 250µm FFK-kus DN 80- 45°</t>
  </si>
  <si>
    <t>1686422091</t>
  </si>
  <si>
    <t>53</t>
  </si>
  <si>
    <t>91263.1</t>
  </si>
  <si>
    <t>Kombi příruba jištěná pro PE a PVC potrubí, PN  10/16, DN50, PE 63 mm</t>
  </si>
  <si>
    <t>1918440792</t>
  </si>
  <si>
    <t>54</t>
  </si>
  <si>
    <t>91275.1</t>
  </si>
  <si>
    <t>Kombi příruba jištěná pro PE a PVC potrubí, PN  10/16, DN65, PE 75 mm</t>
  </si>
  <si>
    <t>1846585473</t>
  </si>
  <si>
    <t>55</t>
  </si>
  <si>
    <t>857312122</t>
  </si>
  <si>
    <t>Montáž litinových tvarovek jednoosých přírubových otevřený výkop DN 150</t>
  </si>
  <si>
    <t>-1848506714</t>
  </si>
  <si>
    <t>56</t>
  </si>
  <si>
    <t>55253615</t>
  </si>
  <si>
    <t>přechod přírubový,práškový epoxid tl 250µm FFR-kus litinový DN 150/50</t>
  </si>
  <si>
    <t>1864088913</t>
  </si>
  <si>
    <t>57</t>
  </si>
  <si>
    <t>55253616.1</t>
  </si>
  <si>
    <t>přechod přírubový,práškový epoxid tl 250µm FFR-kus litinový DN 150/65</t>
  </si>
  <si>
    <t>2111443406</t>
  </si>
  <si>
    <t>58</t>
  </si>
  <si>
    <t>912160.1</t>
  </si>
  <si>
    <t>Kombi příruba jištěná pro PE a PVC potrubí, PN  10/16, DN150, PE 160 mm</t>
  </si>
  <si>
    <t>248093817</t>
  </si>
  <si>
    <t>59</t>
  </si>
  <si>
    <t>857314122</t>
  </si>
  <si>
    <t>Montáž litinových tvarovek odbočných přírubových otevřený výkop DN 150</t>
  </si>
  <si>
    <t>-1774060275</t>
  </si>
  <si>
    <t>60</t>
  </si>
  <si>
    <t>55253530</t>
  </si>
  <si>
    <t>1438987632</t>
  </si>
  <si>
    <t>61</t>
  </si>
  <si>
    <t>871321141</t>
  </si>
  <si>
    <t>Montáž potrubí z PE100 SDR 11 otevřený výkop svařovaných na tupo D 160 x 14,6 mm</t>
  </si>
  <si>
    <t>-251964582</t>
  </si>
  <si>
    <t>62</t>
  </si>
  <si>
    <t>1453,3*1,015 'Přepočtené koeficientem množství</t>
  </si>
  <si>
    <t>63</t>
  </si>
  <si>
    <t>871351152</t>
  </si>
  <si>
    <t>Montáž potrubí z PE100 SDR 17 otevřený výkop svařovaných na tupo D 225 x 13,4 mm</t>
  </si>
  <si>
    <t>1750558425</t>
  </si>
  <si>
    <t>64</t>
  </si>
  <si>
    <t>55*1,015 'Přepočtené koeficientem množství</t>
  </si>
  <si>
    <t>65</t>
  </si>
  <si>
    <t>877241118.1</t>
  </si>
  <si>
    <t>Montáž elektrotvarovek na potrubí z PE trub d 90</t>
  </si>
  <si>
    <t>-378972651</t>
  </si>
  <si>
    <t>66</t>
  </si>
  <si>
    <t>28653135</t>
  </si>
  <si>
    <t>nákružek lemový PE 100 SDR11 90mm</t>
  </si>
  <si>
    <t>-1238056713</t>
  </si>
  <si>
    <t>67</t>
  </si>
  <si>
    <t>28654368</t>
  </si>
  <si>
    <t>příruba volná k lemovému nákružku z polypropylénu 90</t>
  </si>
  <si>
    <t>1569293361</t>
  </si>
  <si>
    <t>68</t>
  </si>
  <si>
    <t>877321101</t>
  </si>
  <si>
    <t>Montáž elektrospojek na potrubí z PE trub d 160</t>
  </si>
  <si>
    <t>-2003737984</t>
  </si>
  <si>
    <t>69</t>
  </si>
  <si>
    <t>28615978</t>
  </si>
  <si>
    <t>elektrospojka SDR11 PE 100 PN16 D 160mm</t>
  </si>
  <si>
    <t>2066668542</t>
  </si>
  <si>
    <t>70</t>
  </si>
  <si>
    <t>877321110</t>
  </si>
  <si>
    <t>Montáž elektrokolen 45° na potrubí z PE trub d 160</t>
  </si>
  <si>
    <t>-1649590934</t>
  </si>
  <si>
    <t>71</t>
  </si>
  <si>
    <t>28614951</t>
  </si>
  <si>
    <t>elektrokoleno 45° PE 100 PN16 D 160mm</t>
  </si>
  <si>
    <t>600769084</t>
  </si>
  <si>
    <t>72</t>
  </si>
  <si>
    <t>28614951.1</t>
  </si>
  <si>
    <t>elektrokoleno 30° PE 100 PN16 D 160mm</t>
  </si>
  <si>
    <t>-808052248</t>
  </si>
  <si>
    <t>73</t>
  </si>
  <si>
    <t>877321115</t>
  </si>
  <si>
    <t>Montáž elektro T-kusů redukovaných na potrubí z PE trub d 160/90</t>
  </si>
  <si>
    <t>-1956841220</t>
  </si>
  <si>
    <t>74</t>
  </si>
  <si>
    <t>28614969</t>
  </si>
  <si>
    <t>elektrotvarovka T-kus redukovaný PE 100 PN16 D 160-90mm</t>
  </si>
  <si>
    <t>-427767828</t>
  </si>
  <si>
    <t>75</t>
  </si>
  <si>
    <t>877321201</t>
  </si>
  <si>
    <t>Montáž oblouků svařovaných na tupo na potrubí z PE trub d 160</t>
  </si>
  <si>
    <t>1494354847</t>
  </si>
  <si>
    <t>76</t>
  </si>
  <si>
    <t>28614901</t>
  </si>
  <si>
    <t>oblouk 45° SDR11 PE 100 RC PN16 D 160mm</t>
  </si>
  <si>
    <t>754099428</t>
  </si>
  <si>
    <t>77</t>
  </si>
  <si>
    <t>WVN.FFD61017W</t>
  </si>
  <si>
    <t>Oblouk 30° PE100 RC SDR11 160</t>
  </si>
  <si>
    <t>-182730722</t>
  </si>
  <si>
    <t>78</t>
  </si>
  <si>
    <t>877321213</t>
  </si>
  <si>
    <t>Montáž T-kusů svařovaných na tupo na potrubí z PE trub d 160</t>
  </si>
  <si>
    <t>1125180092</t>
  </si>
  <si>
    <t>79</t>
  </si>
  <si>
    <t>28615192</t>
  </si>
  <si>
    <t>tvarovka T-kus redukovaný SDR11 PE 100 D 160/90mm</t>
  </si>
  <si>
    <t>1545375426</t>
  </si>
  <si>
    <t>80</t>
  </si>
  <si>
    <t>891212122</t>
  </si>
  <si>
    <t>Montáž kanalizačních šoupátek otevřený výkop DN 50</t>
  </si>
  <si>
    <t>-947127354</t>
  </si>
  <si>
    <t>81</t>
  </si>
  <si>
    <t>42221451</t>
  </si>
  <si>
    <t>šoupátko odpadní voda litina GGG 50 krátká stavební dl PN10/16 DN 50x150mm</t>
  </si>
  <si>
    <t>-1934488352</t>
  </si>
  <si>
    <t>82</t>
  </si>
  <si>
    <t>42291072</t>
  </si>
  <si>
    <t>souprava zemní pro šoupátka DN 40-50mm Rd 1,5m</t>
  </si>
  <si>
    <t>1120850637</t>
  </si>
  <si>
    <t>83</t>
  </si>
  <si>
    <t>891242122</t>
  </si>
  <si>
    <t>Montáž kanalizačních šoupátek otevřený výkop DN 80</t>
  </si>
  <si>
    <t>960319398</t>
  </si>
  <si>
    <t>84</t>
  </si>
  <si>
    <t>42221453</t>
  </si>
  <si>
    <t>šoupátko odpadní voda litina GGG 50 krátká stavební dl PN10/16 DN 80x180mm</t>
  </si>
  <si>
    <t>-165199024</t>
  </si>
  <si>
    <t>85</t>
  </si>
  <si>
    <t>42291073</t>
  </si>
  <si>
    <t>souprava zemní pro šoupátka DN 65-80mm Rd 1,5m</t>
  </si>
  <si>
    <t>1803691740</t>
  </si>
  <si>
    <t>86</t>
  </si>
  <si>
    <t>42210101</t>
  </si>
  <si>
    <t>kolo ruční pro DN 65-80 D 175mm</t>
  </si>
  <si>
    <t>190888579</t>
  </si>
  <si>
    <t>87</t>
  </si>
  <si>
    <t>891312122</t>
  </si>
  <si>
    <t>Montáž kanalizačních šoupátek otevřený výkop DN 150</t>
  </si>
  <si>
    <t>-1936962001</t>
  </si>
  <si>
    <t>88</t>
  </si>
  <si>
    <t>42221456</t>
  </si>
  <si>
    <t>šoupátko odpadní voda litina GGG 50 krátká stavební dl PN10/16 DN 150x210mm</t>
  </si>
  <si>
    <t>623669220</t>
  </si>
  <si>
    <t>89</t>
  </si>
  <si>
    <t>42291074</t>
  </si>
  <si>
    <t>souprava zemní pro šoupátka DN 100-150mm Rd 1,5m</t>
  </si>
  <si>
    <t>-884893608</t>
  </si>
  <si>
    <t>90</t>
  </si>
  <si>
    <t>891242641</t>
  </si>
  <si>
    <t>Montáž souprav proplachovacích přírubových DN 80</t>
  </si>
  <si>
    <t>-1109370169</t>
  </si>
  <si>
    <t>91</t>
  </si>
  <si>
    <t>12231500.1</t>
  </si>
  <si>
    <t>proplachovací souprava 12.23, DN 80, 1500 mm</t>
  </si>
  <si>
    <t>677004179</t>
  </si>
  <si>
    <t>92</t>
  </si>
  <si>
    <t>891243321</t>
  </si>
  <si>
    <t>Montáž ventilů vodovodních odvzdušňovacích přírubových DN 80</t>
  </si>
  <si>
    <t>-2124697039</t>
  </si>
  <si>
    <t>93</t>
  </si>
  <si>
    <t>42213018</t>
  </si>
  <si>
    <t>ventil odvzdušňovací/zavzdušňovací přírubový PN 16, odpadní voda DN 80</t>
  </si>
  <si>
    <t>41036474</t>
  </si>
  <si>
    <t>94</t>
  </si>
  <si>
    <t>892351111</t>
  </si>
  <si>
    <t>Tlaková zkouška vodou potrubí DN 150 nebo 200</t>
  </si>
  <si>
    <t>1936121911</t>
  </si>
  <si>
    <t>95</t>
  </si>
  <si>
    <t>892372111</t>
  </si>
  <si>
    <t>Zabezpečení konců potrubí DN do 300 při tlakových zkouškách vodou</t>
  </si>
  <si>
    <t>9018909</t>
  </si>
  <si>
    <t>96</t>
  </si>
  <si>
    <t>894411311</t>
  </si>
  <si>
    <t>Osazení betonových nebo železobetonových dílců pro šachty skruží rovných</t>
  </si>
  <si>
    <t>-697023508</t>
  </si>
  <si>
    <t>Poznámka k položce:_x000D_
Veškeré skruže šachtových komínů budou těsněny gumovým klínovým samomazným těsněním s posuvným jazýčkem. Podrobnosti viz STZ.</t>
  </si>
  <si>
    <t>97</t>
  </si>
  <si>
    <t>59224162</t>
  </si>
  <si>
    <t>skruž kanalizační s ocelovými stupadly 100x100x12cm</t>
  </si>
  <si>
    <t>-275424850</t>
  </si>
  <si>
    <t>6*1,01 'Přepočtené koeficientem množství</t>
  </si>
  <si>
    <t>98</t>
  </si>
  <si>
    <t>894414211</t>
  </si>
  <si>
    <t>Osazení železobetonových dílců pro šachty desek zákrytových</t>
  </si>
  <si>
    <t>-1351306752</t>
  </si>
  <si>
    <t>99</t>
  </si>
  <si>
    <t>59224315</t>
  </si>
  <si>
    <t>deska betonová zákrytová pro kruhové šachty 100/62,5 x 16,5 cm</t>
  </si>
  <si>
    <t>1185145603</t>
  </si>
  <si>
    <t>3*1,01 'Přepočtené koeficientem množství</t>
  </si>
  <si>
    <t>100</t>
  </si>
  <si>
    <t>899311112</t>
  </si>
  <si>
    <t>Osazení poklopů s rámem hmotnosti nad 50 do 100 kg</t>
  </si>
  <si>
    <t>567416319</t>
  </si>
  <si>
    <t>101</t>
  </si>
  <si>
    <t>WVN.RF730000W</t>
  </si>
  <si>
    <t>POKLOP LITINOVÝ 600/40T D400</t>
  </si>
  <si>
    <t>-710052747</t>
  </si>
  <si>
    <t>Poznámka k položce:_x000D_
s odvětráním</t>
  </si>
  <si>
    <t>102</t>
  </si>
  <si>
    <t>899401112</t>
  </si>
  <si>
    <t>Osazení poklopů litinových šoupátkových</t>
  </si>
  <si>
    <t>1366507580</t>
  </si>
  <si>
    <t>103</t>
  </si>
  <si>
    <t>56230632</t>
  </si>
  <si>
    <t>poklop uliční plastový PA šoupatový</t>
  </si>
  <si>
    <t>-725093628</t>
  </si>
  <si>
    <t>104</t>
  </si>
  <si>
    <t>56230636</t>
  </si>
  <si>
    <t>deska podkladová uličního poklopu plastového ventilkového a šoupatového</t>
  </si>
  <si>
    <t>1737726930</t>
  </si>
  <si>
    <t>105</t>
  </si>
  <si>
    <t>899401113</t>
  </si>
  <si>
    <t>Osazení poklopů litinových hydrantových</t>
  </si>
  <si>
    <t>-1054354249</t>
  </si>
  <si>
    <t>106</t>
  </si>
  <si>
    <t>56230634</t>
  </si>
  <si>
    <t>poklop uliční plastový PA hydrantový</t>
  </si>
  <si>
    <t>1696657400</t>
  </si>
  <si>
    <t>107</t>
  </si>
  <si>
    <t>56230638</t>
  </si>
  <si>
    <t>deska podkladová uličního poklopu plastového hydrantového</t>
  </si>
  <si>
    <t>-1663981601</t>
  </si>
  <si>
    <t>108</t>
  </si>
  <si>
    <t>899713111</t>
  </si>
  <si>
    <t>Orientační tabulky na sloupku betonovém nebo ocelovém</t>
  </si>
  <si>
    <t>953546629</t>
  </si>
  <si>
    <t>109</t>
  </si>
  <si>
    <t>338171123</t>
  </si>
  <si>
    <t>Osazování sloupků a vzpěr plotových ocelových v přes 2 do 2,6 m se zabetonováním</t>
  </si>
  <si>
    <t>-10997500</t>
  </si>
  <si>
    <t>110</t>
  </si>
  <si>
    <t>55342255</t>
  </si>
  <si>
    <t>sloupek plotový průběžný Pz a komaxitový 2500/38x1,5mm</t>
  </si>
  <si>
    <t>-1630284502</t>
  </si>
  <si>
    <t>111</t>
  </si>
  <si>
    <t>899721111</t>
  </si>
  <si>
    <t>Signalizační vodič DN do 150 mm na potrubí</t>
  </si>
  <si>
    <t>1543564180</t>
  </si>
  <si>
    <t>Poznámka k položce:_x000D_
2*2,5 mm2</t>
  </si>
  <si>
    <t>112</t>
  </si>
  <si>
    <t>899722112</t>
  </si>
  <si>
    <t>Krytí potrubí z plastů výstražnou fólií z PVC 25 cm</t>
  </si>
  <si>
    <t>-2080190051</t>
  </si>
  <si>
    <t>710,2+7*2+8*4</t>
  </si>
  <si>
    <t>113</t>
  </si>
  <si>
    <t>899911207.1</t>
  </si>
  <si>
    <t>Kluzná objímka C výšky 15 mm vnějšího průměru potrubí přes 153 mm do 197 mm</t>
  </si>
  <si>
    <t>1708487938</t>
  </si>
  <si>
    <t>114</t>
  </si>
  <si>
    <t>899911207.2</t>
  </si>
  <si>
    <t>Kluzná objímka D výšky 15 mm vnějšího průměru potrubí přes 153 mm do 197 mm</t>
  </si>
  <si>
    <t>596870220</t>
  </si>
  <si>
    <t>115</t>
  </si>
  <si>
    <t>899913152</t>
  </si>
  <si>
    <t>Uzavírací manžeta chráničky potrubí DN 150 x 250</t>
  </si>
  <si>
    <t>990324214</t>
  </si>
  <si>
    <t>Ostatní konstrukce a práce-bourání</t>
  </si>
  <si>
    <t>116</t>
  </si>
  <si>
    <t>919112222</t>
  </si>
  <si>
    <t>Řezání spár pro vytvoření komůrky š 15 mm hl 25 mm pro těsnící zálivku v živičném krytu</t>
  </si>
  <si>
    <t>545182774</t>
  </si>
  <si>
    <t>117</t>
  </si>
  <si>
    <t>919735111</t>
  </si>
  <si>
    <t>Řezání stávajícího živičného krytu hl do 50 mm</t>
  </si>
  <si>
    <t>826371594</t>
  </si>
  <si>
    <t>118</t>
  </si>
  <si>
    <t>919735123</t>
  </si>
  <si>
    <t>Řezání stávajícího betonového krytu hl přes 100 do 150 mm</t>
  </si>
  <si>
    <t>-634750663</t>
  </si>
  <si>
    <t>119</t>
  </si>
  <si>
    <t>348401140</t>
  </si>
  <si>
    <t>Montáž oplocení ze strojového pletiva s napínacími dráty v přes 2,0 do 4,0 m</t>
  </si>
  <si>
    <t>-884816959</t>
  </si>
  <si>
    <t>120</t>
  </si>
  <si>
    <t>966071821</t>
  </si>
  <si>
    <t>Rozebrání oplocení z drátěného pletiva se čtvercovými oky v do 1,6 m</t>
  </si>
  <si>
    <t>989081312</t>
  </si>
  <si>
    <t>121</t>
  </si>
  <si>
    <t>R - 01.9.1</t>
  </si>
  <si>
    <t>Statické zajištění podezdívky plotu v místě podchodu výtlaku</t>
  </si>
  <si>
    <t>kpl</t>
  </si>
  <si>
    <t>1025647616</t>
  </si>
  <si>
    <t>997</t>
  </si>
  <si>
    <t xml:space="preserve"> Přesun sutě</t>
  </si>
  <si>
    <t>122</t>
  </si>
  <si>
    <t>997221551</t>
  </si>
  <si>
    <t>Vodorovná doprava suti ze sypkých materiálů do 1 km</t>
  </si>
  <si>
    <t>-2106519174</t>
  </si>
  <si>
    <t>123</t>
  </si>
  <si>
    <t>997221559</t>
  </si>
  <si>
    <t>Příplatek ZKD 1 km u vodorovné dopravy suti ze sypkých materiálů</t>
  </si>
  <si>
    <t>-1118999309</t>
  </si>
  <si>
    <t>124</t>
  </si>
  <si>
    <t>997221615</t>
  </si>
  <si>
    <t>Poplatek za uložení na skládce (skládkovné) stavebního odpadu betonového kód odpadu 17 01 01</t>
  </si>
  <si>
    <t>-420624221</t>
  </si>
  <si>
    <t>997221645</t>
  </si>
  <si>
    <t>Poplatek za uložení na skládce (skládkovné) odpadu asfaltového bez dehtu kód odpadu 17 03 02</t>
  </si>
  <si>
    <t>-1435356609</t>
  </si>
  <si>
    <t>997221655</t>
  </si>
  <si>
    <t>-1972390856</t>
  </si>
  <si>
    <t>998</t>
  </si>
  <si>
    <t xml:space="preserve"> Přesun hmot</t>
  </si>
  <si>
    <t>998276101</t>
  </si>
  <si>
    <t>Přesun hmot pro trubní vedení z trub z plastických hmot otevřený výkop</t>
  </si>
  <si>
    <t>26876467</t>
  </si>
  <si>
    <t>SO_02 - Čerpací stanice</t>
  </si>
  <si>
    <t xml:space="preserve">    6 - Úpravy povrchů, podlahy a osazování výplní</t>
  </si>
  <si>
    <t xml:space="preserve">    9 - Ostatní konstrukce a práce, bourání</t>
  </si>
  <si>
    <t xml:space="preserve">      99 - Přesun hmot</t>
  </si>
  <si>
    <t xml:space="preserve">    997 - Přesun sutě</t>
  </si>
  <si>
    <t>PSV - Práce a dodávky PSV</t>
  </si>
  <si>
    <t xml:space="preserve">    711 - Izolace proti vodě, vlhkosti a plynům</t>
  </si>
  <si>
    <t>113106190</t>
  </si>
  <si>
    <t>Rozebrání vozovek ze silničních dílců se spárami vyplněnými kamenivem strojně pl do 50 m2</t>
  </si>
  <si>
    <t>-2005844520</t>
  </si>
  <si>
    <t>115101202</t>
  </si>
  <si>
    <t>Čerpání vody na dopravní výšku do 10 m průměrný přítok přes 500 do 1 000 l/min</t>
  </si>
  <si>
    <t>-1758017321</t>
  </si>
  <si>
    <t>30*5</t>
  </si>
  <si>
    <t>115101302</t>
  </si>
  <si>
    <t>Pohotovost čerpací soupravy pro dopravní výšku do 10 m přítok přes 500 do 1 000 l/min</t>
  </si>
  <si>
    <t>1725191603</t>
  </si>
  <si>
    <t>788471617</t>
  </si>
  <si>
    <t>-185783181</t>
  </si>
  <si>
    <t>"50% výkopku v hornině tř.3"</t>
  </si>
  <si>
    <t>28551762</t>
  </si>
  <si>
    <t>153112111</t>
  </si>
  <si>
    <t>Nastražení ocelových štětovnic dl do 10 m ve standardních podmínkách z terénu</t>
  </si>
  <si>
    <t>-1994335941</t>
  </si>
  <si>
    <t>(2*5+2*9,5)*5,5</t>
  </si>
  <si>
    <t>153112122</t>
  </si>
  <si>
    <t>Zaberanění ocelových štětovnic na dl do 8 m ve standardních podmínkách z terénu</t>
  </si>
  <si>
    <t>-694155953</t>
  </si>
  <si>
    <t>153113112</t>
  </si>
  <si>
    <t>Vytažení ocelových štětovnic dl do 12 m zaberaněných do hl 8 m z terénu ve standardnich podmínkách</t>
  </si>
  <si>
    <t>1033435674</t>
  </si>
  <si>
    <t>R - 02.1.1</t>
  </si>
  <si>
    <t>Ocelové štětovnice VL604</t>
  </si>
  <si>
    <t>1899885660</t>
  </si>
  <si>
    <t>162751117</t>
  </si>
  <si>
    <t>Vodorovné přemístění přes 9 000 do 10000 m výkopku/sypaniny z horniny třídy těžitelnosti I skupiny 1 až 3</t>
  </si>
  <si>
    <t>-477608199</t>
  </si>
  <si>
    <t>"výkop-zpětný zásyp"</t>
  </si>
  <si>
    <t>162751119</t>
  </si>
  <si>
    <t>Příplatek k vodorovnému přemístění výkopku/sypaniny z horniny třídy těžitelnosti I skupiny 1 až 3 ZKD 1000 m přes 10000 m</t>
  </si>
  <si>
    <t>-1242270146</t>
  </si>
  <si>
    <t>-1935937725</t>
  </si>
  <si>
    <t>Poznámka k položce:_x000D_
13 m3 z odkopávky se odveze na skládku_x000D_
23 m3 se odveze na meziskládku a použije na obsyp</t>
  </si>
  <si>
    <t>-1707388463</t>
  </si>
  <si>
    <t>79,05*10 'Přepočtené koeficientem množství</t>
  </si>
  <si>
    <t>1859065234</t>
  </si>
  <si>
    <t>-1955077089</t>
  </si>
  <si>
    <t>174151101</t>
  </si>
  <si>
    <t>-1318212875</t>
  </si>
  <si>
    <t>"výkop-podsyp-objem ČS"</t>
  </si>
  <si>
    <t>(2*79,05)-9,3-(7,68*3,38*3)</t>
  </si>
  <si>
    <t>-1646254283</t>
  </si>
  <si>
    <t>456917540</t>
  </si>
  <si>
    <t>-881286158</t>
  </si>
  <si>
    <t>212750101</t>
  </si>
  <si>
    <t>Trativod z drenážních trubek PVC-U SN 4 perforace 360° včetně lože otevřený výkop DN 100 pro budovy plocha pro vtékání vody min. 80 cm2/m</t>
  </si>
  <si>
    <t>-1267997208</t>
  </si>
  <si>
    <t>Poznámka k položce:_x000D_
viz př. D.1.4.1</t>
  </si>
  <si>
    <t>213311113.1</t>
  </si>
  <si>
    <t>Polštáře zhutněné pod základy z kameniva drceného frakce 16 až 32 mm</t>
  </si>
  <si>
    <t>-749427378</t>
  </si>
  <si>
    <t>5*9,3*0,2</t>
  </si>
  <si>
    <t>213311141</t>
  </si>
  <si>
    <t>Polštáře zhutněné pod základy ze štěrkopísku tříděného</t>
  </si>
  <si>
    <t>1519830937</t>
  </si>
  <si>
    <t>273313711</t>
  </si>
  <si>
    <t>Základové desky z betonu tř. C 20/25</t>
  </si>
  <si>
    <t>-189269310</t>
  </si>
  <si>
    <t>7,7*3,4*0,1</t>
  </si>
  <si>
    <t>Úpravy povrchů, podlahy a osazování výplní</t>
  </si>
  <si>
    <t>631311135</t>
  </si>
  <si>
    <t>Mazanina tl přes 120 do 240 mm z betonu prostého bez zvýšených nároků na prostředí tř. C 20/25</t>
  </si>
  <si>
    <t>187619397</t>
  </si>
  <si>
    <t>Poznámka k položce:_x000D_
BETON DLE ČSN EN 206-1 XC4-XA3-XD3 - C20/25 - CI 0,2 MAX. PRÚSAK 50mm_x000D_
VYZTUŽEN PE VLÁKNY</t>
  </si>
  <si>
    <t>"spádový beton" 7,1*2,8*0,15</t>
  </si>
  <si>
    <t>631319211.1</t>
  </si>
  <si>
    <t>Příplatek k mazaninám za vyztužení přidáním PE vláken</t>
  </si>
  <si>
    <t>1803739495</t>
  </si>
  <si>
    <t>Osazení betonových nebo železobetonových dílců pro šachty desek zákrytových</t>
  </si>
  <si>
    <t>1939157651</t>
  </si>
  <si>
    <t>894414111</t>
  </si>
  <si>
    <t>Osazení betonových nebo železobetonových dílců pro šachty skruží základových (dno)</t>
  </si>
  <si>
    <t>-1860666290</t>
  </si>
  <si>
    <t>59226289</t>
  </si>
  <si>
    <t>dno pravoúhlé nádrže vysoké 2800x7100x2780 stěna tl 140mm užitný objem 54,07m3</t>
  </si>
  <si>
    <t>1620937343</t>
  </si>
  <si>
    <t>899102112</t>
  </si>
  <si>
    <t>Osazení poklopů litinových nebo ocelových včetně rámů pro třídu zatížení A15, A50</t>
  </si>
  <si>
    <t>-279780782</t>
  </si>
  <si>
    <t>63126031.1</t>
  </si>
  <si>
    <t>poklop vodárenský kompozitní s rámem 600x600 mm s vyvýšeným rámem L-profil</t>
  </si>
  <si>
    <t>-206754096</t>
  </si>
  <si>
    <t>63126031.2</t>
  </si>
  <si>
    <t>poklop vodárenský kompozitní s rámem 700x700 mm s vyvýšeným rámem L-profil</t>
  </si>
  <si>
    <t>1675304846</t>
  </si>
  <si>
    <t>Ostatní konstrukce a práce, bourání</t>
  </si>
  <si>
    <t>919726123</t>
  </si>
  <si>
    <t>Geotextilie pro ochranu, separaci a filtraci netkaná měrná hm přes 300 do 500 g/m2</t>
  </si>
  <si>
    <t>-1371819832</t>
  </si>
  <si>
    <t>4,6*8,9</t>
  </si>
  <si>
    <t>40,94*1,1 'Přepočtené koeficientem množství</t>
  </si>
  <si>
    <t>933901311</t>
  </si>
  <si>
    <t>Naplnění a vyprázdnění nádrže pro propláchnutí do 1000 m3</t>
  </si>
  <si>
    <t>1715259798</t>
  </si>
  <si>
    <t>2,8*7,1*2,8</t>
  </si>
  <si>
    <t>977151127</t>
  </si>
  <si>
    <t>Jádrové vrty diamantovými korunkami do stavebních materiálů D přes 225 do 250 mm</t>
  </si>
  <si>
    <t>-320389862</t>
  </si>
  <si>
    <t>977151129</t>
  </si>
  <si>
    <t>Jádrové vrty diamantovými korunkami do stavebních materiálů D přes 300 do 350 mm</t>
  </si>
  <si>
    <t>-1424529674</t>
  </si>
  <si>
    <t>R - 04.1.9.1</t>
  </si>
  <si>
    <t>Gumové dilatační těsnění pro potrubí d 160, D+M</t>
  </si>
  <si>
    <t>-1255098170</t>
  </si>
  <si>
    <t>Poznámka k položce:_x000D_
viz př.č. D.1.4.1 a D.1.4.2</t>
  </si>
  <si>
    <t>R - 04.1.9.2</t>
  </si>
  <si>
    <t>-120011770</t>
  </si>
  <si>
    <t>R - 04.1.9.3</t>
  </si>
  <si>
    <t>Výsuvný nerez žebřík nad terén, D+M</t>
  </si>
  <si>
    <t>-9464649</t>
  </si>
  <si>
    <t>Přesun hmot</t>
  </si>
  <si>
    <t>998144471</t>
  </si>
  <si>
    <t>Přesun hmot pro montované betonové nádrže, jímky a zásobníky v do 25 m</t>
  </si>
  <si>
    <t>1444507644</t>
  </si>
  <si>
    <t>Přesun sutě</t>
  </si>
  <si>
    <t>997013501</t>
  </si>
  <si>
    <t>Odvoz suti a vybouraných hmot na skládku nebo meziskládku do 1 km se složením</t>
  </si>
  <si>
    <t>2078839717</t>
  </si>
  <si>
    <t>997013509</t>
  </si>
  <si>
    <t>Příplatek k odvozu suti a vybouraných hmot na skládku ZKD 1 km přes 1 km</t>
  </si>
  <si>
    <t>1375058339</t>
  </si>
  <si>
    <t>997013601</t>
  </si>
  <si>
    <t>-444315148</t>
  </si>
  <si>
    <t>PSV</t>
  </si>
  <si>
    <t>Práce a dodávky PSV</t>
  </si>
  <si>
    <t>711</t>
  </si>
  <si>
    <t>Izolace proti vodě, vlhkosti a plynům</t>
  </si>
  <si>
    <t>711471053.1</t>
  </si>
  <si>
    <t>Provedení vodorovné izolace proti tlakové vodě volně položenou fólií z PE</t>
  </si>
  <si>
    <t>-837879011</t>
  </si>
  <si>
    <t>2*5*9,3</t>
  </si>
  <si>
    <t>28323059.1</t>
  </si>
  <si>
    <t>fólie PE (500 kg/m3) - kluzná vrstva tl 2mm</t>
  </si>
  <si>
    <t>404873574</t>
  </si>
  <si>
    <t>93*1,1655 'Přepočtené koeficientem množství</t>
  </si>
  <si>
    <t>SO_03 - Trubní propoje</t>
  </si>
  <si>
    <t>Soupis:</t>
  </si>
  <si>
    <t>SO_03.1 - Trubní propoje</t>
  </si>
  <si>
    <t xml:space="preserve">    1 - Zemní práce</t>
  </si>
  <si>
    <t>Zemní práce</t>
  </si>
  <si>
    <t>-1893614432</t>
  </si>
  <si>
    <t>5*6</t>
  </si>
  <si>
    <t>707545791</t>
  </si>
  <si>
    <t>24/5</t>
  </si>
  <si>
    <t>121151114</t>
  </si>
  <si>
    <t>Sejmutí ornice plochy do 500 m2 tl vrstvy přes 200 do 250 mm strojně</t>
  </si>
  <si>
    <t>458322127</t>
  </si>
  <si>
    <t>24*1</t>
  </si>
  <si>
    <t>4*2*0,4*1,8</t>
  </si>
  <si>
    <t>-974819762</t>
  </si>
  <si>
    <t>2*1*2*1,5</t>
  </si>
  <si>
    <t>639739030</t>
  </si>
  <si>
    <t xml:space="preserve"> 4*2*0,4*1,8*1,5*0,1</t>
  </si>
  <si>
    <t>-890212826</t>
  </si>
  <si>
    <t xml:space="preserve">"50% výkopku v hornině tř. 3" </t>
  </si>
  <si>
    <t xml:space="preserve">"rozšíření rýhy o 40 cm na každou stranu  v dl. 1,8" </t>
  </si>
  <si>
    <t xml:space="preserve"> 4*2*0,4*1,8*1,5*0,5</t>
  </si>
  <si>
    <t>-546791561</t>
  </si>
  <si>
    <t>1626995619</t>
  </si>
  <si>
    <t>24*1*1,5*0,5</t>
  </si>
  <si>
    <t>-1673449825</t>
  </si>
  <si>
    <t>1637767538</t>
  </si>
  <si>
    <t>24*1,5*2</t>
  </si>
  <si>
    <t>Osazení pažicího boxu hl výkopu do 4 m š přes 1,2 do 2,5 m</t>
  </si>
  <si>
    <t>879654789</t>
  </si>
  <si>
    <t>4*2*1,8*1,5</t>
  </si>
  <si>
    <t>167697269</t>
  </si>
  <si>
    <t>Odstranění pažicího boxu hl výkopu do 4 m š přes 1,2 do 2,5 m</t>
  </si>
  <si>
    <t>1255980383</t>
  </si>
  <si>
    <t>-748176105</t>
  </si>
  <si>
    <t>(4,32+18)-19,858</t>
  </si>
  <si>
    <t>-1833825548</t>
  </si>
  <si>
    <t>2,462*10 'Přepočtené koeficientem množství</t>
  </si>
  <si>
    <t>-150292550</t>
  </si>
  <si>
    <t>4,32+18</t>
  </si>
  <si>
    <t>-387883335</t>
  </si>
  <si>
    <t>22,32*10 'Přepočtené koeficientem množství</t>
  </si>
  <si>
    <t>1123989953</t>
  </si>
  <si>
    <t>2,462+22,32</t>
  </si>
  <si>
    <t>-1025348479</t>
  </si>
  <si>
    <t>24,782*2,05 'Přepočtené koeficientem množství</t>
  </si>
  <si>
    <t>-1228033222</t>
  </si>
  <si>
    <t>"výkop-podsyp-obsyp-objem šachet"</t>
  </si>
  <si>
    <t>(2*4,32+2*18)-3,6-14,4-(4*3,14*0,6*0,6*1,5)</t>
  </si>
  <si>
    <t>-1851035952</t>
  </si>
  <si>
    <t>24*1*0,6</t>
  </si>
  <si>
    <t>58337302</t>
  </si>
  <si>
    <t>štěrkopísek frakce 0/16</t>
  </si>
  <si>
    <t>-1437530600</t>
  </si>
  <si>
    <t>14,4*1,67 'Přepočtené koeficientem množství</t>
  </si>
  <si>
    <t>181351114</t>
  </si>
  <si>
    <t>Rozprostření ornice tl vrstvy přes 200 do 250 mm pl přes 500 m2 v rovině nebo ve svahu do 1:5 strojně</t>
  </si>
  <si>
    <t>-1866039016</t>
  </si>
  <si>
    <t>-1846813496</t>
  </si>
  <si>
    <t>00572470</t>
  </si>
  <si>
    <t>-410037255</t>
  </si>
  <si>
    <t>29,76*0,025 'Přepočtené koeficientem množství</t>
  </si>
  <si>
    <t>68825551</t>
  </si>
  <si>
    <t>-889221032</t>
  </si>
  <si>
    <t>24*1*0,15</t>
  </si>
  <si>
    <t>452112111</t>
  </si>
  <si>
    <t>Osazení betonových prstenců nebo rámů v do 100 mm</t>
  </si>
  <si>
    <t>970311920</t>
  </si>
  <si>
    <t>59224184</t>
  </si>
  <si>
    <t>prstenec šachtový vyrovnávací betonový 625x120x40mm</t>
  </si>
  <si>
    <t>1364460500</t>
  </si>
  <si>
    <t>2*1,01 'Přepočtené koeficientem množství</t>
  </si>
  <si>
    <t>59224176</t>
  </si>
  <si>
    <t>prstenec šachtový vyrovnávací betonový 625x120x80mm</t>
  </si>
  <si>
    <t>-705085735</t>
  </si>
  <si>
    <t>1*1,01 'Přepočtené koeficientem množství</t>
  </si>
  <si>
    <t>59224187</t>
  </si>
  <si>
    <t>prstenec šachtový vyrovnávací betonový 625x120x100mm</t>
  </si>
  <si>
    <t>-1242384925</t>
  </si>
  <si>
    <t>452112121</t>
  </si>
  <si>
    <t>Osazení betonových prstenců nebo rámů v do 200 mm</t>
  </si>
  <si>
    <t>-23012582</t>
  </si>
  <si>
    <t>59224188</t>
  </si>
  <si>
    <t>prstenec šachtový vyrovnávací betonový 625x120x120mm</t>
  </si>
  <si>
    <t>-9762521</t>
  </si>
  <si>
    <t>452311131</t>
  </si>
  <si>
    <t>Podkladní desky z betonu prostého tř. C 12/15 otevřený výkop</t>
  </si>
  <si>
    <t>-102716978</t>
  </si>
  <si>
    <t>4*1,7*1,7*0,1</t>
  </si>
  <si>
    <t>452351101</t>
  </si>
  <si>
    <t>Bednění podkladních desek nebo bloků nebo sedlového lože otevřený výkop</t>
  </si>
  <si>
    <t>1677572908</t>
  </si>
  <si>
    <t>4*4*1,7*0,1</t>
  </si>
  <si>
    <t>592243480.1</t>
  </si>
  <si>
    <t>těsnění elastomerové pro spojení šachetních dílů EMT DN 1000, D+M</t>
  </si>
  <si>
    <t>1535862238</t>
  </si>
  <si>
    <t>871373121</t>
  </si>
  <si>
    <t>Montáž kanalizačního potrubí z PVC těsněné gumovým kroužkem otevřený výkop sklon do 20 % DN 315</t>
  </si>
  <si>
    <t>1066690415</t>
  </si>
  <si>
    <t>28611253</t>
  </si>
  <si>
    <t>trubka kanalizační PVC-U DN 315x3000mm SN16</t>
  </si>
  <si>
    <t>-6468463</t>
  </si>
  <si>
    <t>Poznámka k položce:_x000D_
specifikace viz STZ</t>
  </si>
  <si>
    <t>24*1,015 'Přepočtené koeficientem množství</t>
  </si>
  <si>
    <t>877370440.1</t>
  </si>
  <si>
    <t>Montáž šachtových vložek na kanalizačním potrubí DN 300</t>
  </si>
  <si>
    <t>452208448</t>
  </si>
  <si>
    <t>28617483.1</t>
  </si>
  <si>
    <t>vložka šachtová kanalizace DN 300</t>
  </si>
  <si>
    <t>-1242625723</t>
  </si>
  <si>
    <t>892372121</t>
  </si>
  <si>
    <t>Tlaková zkouška vzduchem potrubí DN 300 těsnícím vakem ucpávkovým</t>
  </si>
  <si>
    <t>úsek</t>
  </si>
  <si>
    <t>-1103521897</t>
  </si>
  <si>
    <t>892372121.1</t>
  </si>
  <si>
    <t>Tlaková zkouška vzduchem šachet těsnícím vakem ucpávkovým</t>
  </si>
  <si>
    <t>ks</t>
  </si>
  <si>
    <t>-1054246216</t>
  </si>
  <si>
    <t>892383122</t>
  </si>
  <si>
    <t>Proplach potrubí DN 250, DN 300 nebo 350</t>
  </si>
  <si>
    <t>266107431</t>
  </si>
  <si>
    <t>894201231</t>
  </si>
  <si>
    <t>Stěny šachet tl nad 200 mm z prostého betonu bez zvýšených nároků na prostředí tř. C 30/37</t>
  </si>
  <si>
    <t>-971376237</t>
  </si>
  <si>
    <t>"stěny, obvod x tl. x v." 2*3,14*0,75*0,25*0,75</t>
  </si>
  <si>
    <t>894201131</t>
  </si>
  <si>
    <t>Dno šachet tl nad 200 mm z prostého betonu bez zvýšených nároků na prostředí tř. C 30/37</t>
  </si>
  <si>
    <t>-2070221424</t>
  </si>
  <si>
    <t>"dno 2x " 1,5*1,5*0,25*2</t>
  </si>
  <si>
    <t>-313628344</t>
  </si>
  <si>
    <t>59224160</t>
  </si>
  <si>
    <t>skruž kanalizační s ocelovými stupadly 100x25x12cm</t>
  </si>
  <si>
    <t>-2074852377</t>
  </si>
  <si>
    <t>59224161</t>
  </si>
  <si>
    <t>skruž kanalizační s ocelovými stupadly 100x50x12cm</t>
  </si>
  <si>
    <t>1318207543</t>
  </si>
  <si>
    <t>Osazení železobetonových dílců pro šachty skruží základových (dno)</t>
  </si>
  <si>
    <t>1513748207</t>
  </si>
  <si>
    <t>59224337</t>
  </si>
  <si>
    <t>dno betonové šachty kanalizační přímé 100x60x40cm</t>
  </si>
  <si>
    <t>1434006031</t>
  </si>
  <si>
    <t>Poznámka k položce:_x000D_
Podrobnosti viz STZ: Dna šachet budou prefabrikovaná monolitická s vyložením kynety a nástupnice kameninou nebo čedičem. V dolní části šachty bude uložen půlprofil, minimální hloubka žlábku bude 0,30 m.</t>
  </si>
  <si>
    <t>-1793047818</t>
  </si>
  <si>
    <t>1888671366</t>
  </si>
  <si>
    <t>4*1,01 'Přepočtené koeficientem množství</t>
  </si>
  <si>
    <t>894502101</t>
  </si>
  <si>
    <t>Bednění stěn šachet pravoúhlých nebo vícehranných jednostranné</t>
  </si>
  <si>
    <t>1095892167</t>
  </si>
  <si>
    <t>2*(4*1,3*1)</t>
  </si>
  <si>
    <t>-1206497931</t>
  </si>
  <si>
    <t>0059165.URS</t>
  </si>
  <si>
    <t>Poklop DN 600 pro zatížení B125  s odvětráním</t>
  </si>
  <si>
    <t>-1268928782</t>
  </si>
  <si>
    <t>919726122</t>
  </si>
  <si>
    <t>Geotextilie pro ochranu, separaci a filtraci netkaná měrná hm přes 200 do 300 g/m2</t>
  </si>
  <si>
    <t>663164061</t>
  </si>
  <si>
    <t>18*1</t>
  </si>
  <si>
    <t>18*1,15 'Přepočtené koeficientem množství</t>
  </si>
  <si>
    <t>R - 03.9.1</t>
  </si>
  <si>
    <t>Podchycení stávající kanalizace, rozebrání stáv. potrubí a napojení do nového monolitického dna šachty, D+M</t>
  </si>
  <si>
    <t>-1910142540</t>
  </si>
  <si>
    <t>Poznámka k položce:_x000D_
podrobnosti viz TZ</t>
  </si>
  <si>
    <t>R - 03.9.2</t>
  </si>
  <si>
    <t>Zhotovení bezpečnostního přelivu v nové šachtě Š2, D+M</t>
  </si>
  <si>
    <t>-656713363</t>
  </si>
  <si>
    <t>R - 03.9.3</t>
  </si>
  <si>
    <t>Zabetonování nátoku ve stávající spojné šachtě, D+M</t>
  </si>
  <si>
    <t>-122262223</t>
  </si>
  <si>
    <t>R - 03.9.4</t>
  </si>
  <si>
    <t>Osazení provizorního čerpadla na přečerpávání odpadních vod do stávajícího nátoku na ČOV, D+M</t>
  </si>
  <si>
    <t>1503597839</t>
  </si>
  <si>
    <t>2016339719</t>
  </si>
  <si>
    <t>45,2*0,6</t>
  </si>
  <si>
    <t>132251102</t>
  </si>
  <si>
    <t>Hloubení rýh nezapažených š do 800 mm v hornině třídy těžitelnosti I skupiny 3 objem do 50 m3 strojně</t>
  </si>
  <si>
    <t>45,2*0,6*0,8*0,5</t>
  </si>
  <si>
    <t>132351102</t>
  </si>
  <si>
    <t>Hloubení rýh nezapažených š do 800 mm v hornině třídy těžitelnosti II skupiny 4 objem do 50 m3 strojně</t>
  </si>
  <si>
    <t>2,712+8,136</t>
  </si>
  <si>
    <t>10,848*10 'Přepočtené koeficientem množství</t>
  </si>
  <si>
    <t>10,848*2,05 'Přepočtené koeficientem množství</t>
  </si>
  <si>
    <t>"výkop - podsyp - obsyp"</t>
  </si>
  <si>
    <t>2*10,848-2,712-10,484</t>
  </si>
  <si>
    <t>45,2*0,6*0,3</t>
  </si>
  <si>
    <t>58337303</t>
  </si>
  <si>
    <t>štěrkopísek frakce 0/8</t>
  </si>
  <si>
    <t>8,136*1,67 'Přepočtené koeficientem množství</t>
  </si>
  <si>
    <t>27,12*0,025 'Přepočtené koeficientem množství</t>
  </si>
  <si>
    <t>45,2*0,6*0,1</t>
  </si>
  <si>
    <t>-758365852</t>
  </si>
  <si>
    <t>VRN - Vedlejší rozpočtové náklady</t>
  </si>
  <si>
    <t>001</t>
  </si>
  <si>
    <t>Obnovení platnosti vyjádření správců dotčených sítí  k zahájení a pro celý průběh výstavby</t>
  </si>
  <si>
    <t>512</t>
  </si>
  <si>
    <t>-2126435353</t>
  </si>
  <si>
    <t>002</t>
  </si>
  <si>
    <t>Zajištění souhlasu pro nakládání s vodami při čerp. vody v průběhu výstavby</t>
  </si>
  <si>
    <t>9670607</t>
  </si>
  <si>
    <t>005</t>
  </si>
  <si>
    <t>Archeologický dozor, archeologické průzkumy, archeologický dohled</t>
  </si>
  <si>
    <t>1043558593</t>
  </si>
  <si>
    <t>006</t>
  </si>
  <si>
    <t>Provozní řád a kanalizační řád včetně jejich schválení od příslušných orgánů</t>
  </si>
  <si>
    <t>-30301190</t>
  </si>
  <si>
    <t>007</t>
  </si>
  <si>
    <t>Zařízení staveniště</t>
  </si>
  <si>
    <t>-1917717855</t>
  </si>
  <si>
    <t>008</t>
  </si>
  <si>
    <t>Dopravně inženýrská opatření (DIO) včetně obnovy VDZ a SDZ</t>
  </si>
  <si>
    <t>-518126770</t>
  </si>
  <si>
    <t>009</t>
  </si>
  <si>
    <t>Monitorování úrovně hladiny podzemní vody ve studních včetně případných náhrad za nutný zvýšený odběr ze sítě</t>
  </si>
  <si>
    <t>-1517827762</t>
  </si>
  <si>
    <t>010</t>
  </si>
  <si>
    <t>Zajištění přístupu k nemovitostem (výroba,obchod,služby)</t>
  </si>
  <si>
    <t>-990574175</t>
  </si>
  <si>
    <t>012</t>
  </si>
  <si>
    <t>Zabezpečení žádosti a všech potřebných dokladů ke kolaudaci stavby, kontrola dodržení podmínek stavebního povolení a správnosti umístění provedené stavby ve vztahu k dotčeným pozemkům, potřebná součinnost pro vydání pravomocného kolaudačního rozhodnutí</t>
  </si>
  <si>
    <t>-1475075097</t>
  </si>
  <si>
    <t>013</t>
  </si>
  <si>
    <t>Vytyčení veškerých stávajících sítí a ověření jejich skutečné polohy a hloubky uložení</t>
  </si>
  <si>
    <t>-453936386</t>
  </si>
  <si>
    <t>014</t>
  </si>
  <si>
    <t>Geodetické vytyčení a zaměření stavby (včetně vytyčení hranic dotčených pozemků v průběhu výstavby pro jasné umístění stavby dle dotčených pozemků ve stavebním povolení))</t>
  </si>
  <si>
    <t>1449065913</t>
  </si>
  <si>
    <t>017</t>
  </si>
  <si>
    <t>Kompletační činnost</t>
  </si>
  <si>
    <t>1855048185</t>
  </si>
  <si>
    <t>019</t>
  </si>
  <si>
    <t>Pasportizace objektů a sledování ohrožených objektů v průběhu výstavby</t>
  </si>
  <si>
    <t>-549941905</t>
  </si>
  <si>
    <t>021</t>
  </si>
  <si>
    <t>Další doplňující průzkumy (inženýrskogeologický, geodetický, dendrologický, kamerový, statický atp.)</t>
  </si>
  <si>
    <t>-63511852</t>
  </si>
  <si>
    <t>025</t>
  </si>
  <si>
    <t>Koordinace výstavby se správci dotčených sítí</t>
  </si>
  <si>
    <t>349229499</t>
  </si>
  <si>
    <t>026</t>
  </si>
  <si>
    <t>Dokumentace skutečného provedení stavby v tištěných vyhotoveních v počtu 6 paré, včetně dodání v elektronicky editovatelné podobě na CD</t>
  </si>
  <si>
    <t>-1119541186</t>
  </si>
  <si>
    <t>027</t>
  </si>
  <si>
    <t>Dopracování dokumentace o konkrétní specifikace materiálů, strojů, zařízení a vyřešení s tím souvisejících detailů v PD, realizačních konstrukčních detailů a dílenských výkresů</t>
  </si>
  <si>
    <t>-1921852351</t>
  </si>
  <si>
    <t>028</t>
  </si>
  <si>
    <t xml:space="preserve">Vypracování geometrického plánu dokončené stavby v tištěných vyhotoveních v počtu 6 paré, včetně dodání v elektronicky editovatelné podobě na CD </t>
  </si>
  <si>
    <t>874635665</t>
  </si>
  <si>
    <t>029</t>
  </si>
  <si>
    <t>Detailní harmonogram výstavby</t>
  </si>
  <si>
    <t>-42965226</t>
  </si>
  <si>
    <t>030</t>
  </si>
  <si>
    <t>Činnost odpovědného statika, geodeta, geologa, hydrogeologa</t>
  </si>
  <si>
    <t>308358681</t>
  </si>
  <si>
    <t>KRYCÍ LIST SOUPISU</t>
  </si>
  <si>
    <t>Uchazeč:</t>
  </si>
  <si>
    <t>ze</t>
  </si>
  <si>
    <t>Dodávka celkem</t>
  </si>
  <si>
    <t>Montáž celkem</t>
  </si>
  <si>
    <t>SOUPIS  PRACÍ</t>
  </si>
  <si>
    <t>Zajištění kapacity a kvality SV Pardubice část 3.1 napojení ÚV Hrobice na kanal</t>
  </si>
  <si>
    <t>02/2023</t>
  </si>
  <si>
    <t>Uchazeč</t>
  </si>
  <si>
    <t>Pol.</t>
  </si>
  <si>
    <t>Číslo</t>
  </si>
  <si>
    <t>Cenová</t>
  </si>
  <si>
    <t>Kod</t>
  </si>
  <si>
    <t>Popis položky</t>
  </si>
  <si>
    <t>Měrná</t>
  </si>
  <si>
    <t>Počet měr.</t>
  </si>
  <si>
    <t xml:space="preserve">Jednotková cena (Kč) </t>
  </si>
  <si>
    <t xml:space="preserve">Cena bez DPH (Kč) </t>
  </si>
  <si>
    <t>pozice</t>
  </si>
  <si>
    <t>soustava</t>
  </si>
  <si>
    <t>jednotka</t>
  </si>
  <si>
    <t>jednotek</t>
  </si>
  <si>
    <t>dodávka</t>
  </si>
  <si>
    <t>montáž</t>
  </si>
  <si>
    <t>Ponorné kalové čerpadlo s jednokanálovým kolem, s elektromotorem 400V/50Hz, s patkovým kolenem a spouštěcím zařízením, pro Q= 2 l/s, H= 25m</t>
  </si>
  <si>
    <t>Indukční průtokoměr pro odpadní vodu v odděleném provedení, senzor indukčního průtokoměru pro vodárenské aplikace, DN 80, PN 16 příruby dle EN1092-1, výstelka – tvrdá guma, elektrody Hastelloy C-276, krytí snímače IP67,včetně převodníku, krytí převodníku IP 67</t>
  </si>
  <si>
    <t>Uzavírací bezpřírubové deskové šoupátko DN 50, PN 10, oboustranně těsnící armatura, tělo z litiny GJL 400 s těžkou protikorozní ochranou, uzavírací nůž z nerezavějící oceli AISI 316, vřeteno z nerezavějící oceli, NBR dosedací těsnění vulkanizované na kovový kord, včetně stojanu a elektropohonu pro ovládání šoupátka</t>
  </si>
  <si>
    <t>Uzavírací bezpřírubové deskové šoupátko DN 80, PN 10, oboustranně těsnící armatura, tělo z litiny GJL 400 s těžkou protikorozní ochranou, uzavírací nůž z nerezavějící oceli AISI 316, vřeteno z nerezavějící oceli, NBR dosedací těsnění vulkanizované na kovový kord, včetně stojanu a elektropohonu pro ovládání šoupátka</t>
  </si>
  <si>
    <t>Kulový ventil G 1/2". PN 10, včetně návarku z nerezoceli a závitového prodloužení G 1/2" délky 30 mm - pro montáž tlakového snímače</t>
  </si>
  <si>
    <t>Kulový zpětný přírubový uzávěr DN 80, PN 10, plně průchozí armatura se samočistící funkcí, uzavírací koule vulkanizována NBR pryží</t>
  </si>
  <si>
    <t>Uzavírací bezpřírubové deskové šoupátko DN 80, PN 10, oboustranně těsnící armatura, tělo z litiny GJL 400 s těžkou protikorozní ochranou, uzavírací nůž z nerezavějící oceli AISI 316, vřeteno z nerezavějící oceli, NBR dosedací těsnění vulkanizované na kovový kord</t>
  </si>
  <si>
    <t>Montážní vložka DN 80, PN 10, montážní vložka se závitovou tyčí a střední přírubou, tělo a příruby z litiny GJS-500-7, těsnění pryž EPDM</t>
  </si>
  <si>
    <t>Česlicový koš o rozměrech 0,5x0,5x0,6m s průlinami 30 mm</t>
  </si>
  <si>
    <t>Patka pro otočné zvedací zařízení, provedení ocel tř. 11, žárově zinkovaná, včetně kotev pro připevnění do betonu</t>
  </si>
  <si>
    <t>Zvedací zařízení přenosné otočné, vyložení nastavitelné 0,5 – 0,9 m, nosnost 150 kg s navijákem s brzdou, provedení ocel tř. 11, žárově zinkovaná</t>
  </si>
  <si>
    <t>Neobsazeno</t>
  </si>
  <si>
    <t>Potrubí z nerezoceli AISI 316 DN 32, DN 50 – potrubí pro promíchávání ČS</t>
  </si>
  <si>
    <t>Potrubí z nerezoceli AISI 316 DN 80 – výtlak čerpadel</t>
  </si>
  <si>
    <t>Specifikace jednotlivých položek je uvedena v příloze č. D.2.1-01 Technická zpráva, seznam strojů a zařízení a je pro zhotovitele závazná</t>
  </si>
  <si>
    <t xml:space="preserve">Dodávka celkem   </t>
  </si>
  <si>
    <t xml:space="preserve">Montáž celkem   </t>
  </si>
  <si>
    <t>CELKEM</t>
  </si>
  <si>
    <t>ČSOV ÚV Hrobice DT1</t>
  </si>
  <si>
    <t>Pol.č.</t>
  </si>
  <si>
    <t>M.j.</t>
  </si>
  <si>
    <t>Množ.</t>
  </si>
  <si>
    <t>Jedn. cena dod.</t>
  </si>
  <si>
    <t>Celk. cena dod.</t>
  </si>
  <si>
    <t>Jedn. cena mon.</t>
  </si>
  <si>
    <t>Celk. cena mon.</t>
  </si>
  <si>
    <t>Jedn. cena</t>
  </si>
  <si>
    <t>Celk. cena bez DPH</t>
  </si>
  <si>
    <t>-</t>
  </si>
  <si>
    <t>Rozvaděče a skříně</t>
  </si>
  <si>
    <t>Rozvaděč [DT1]</t>
  </si>
  <si>
    <t>Položka zahrnuje rozvaděč sloužící pro napájení veškerých elektrospotřebičů náležících do příslušného PS. Všechny sběrnice, svorky i ostatní nainstalované prvky musí být viditelně označeny. Součástí dodávky bude montáž rozvaděče včetně nosných konstrukcí, propojení všech komponent, ukončení kabelů.</t>
  </si>
  <si>
    <t>Výroba rozvaděče</t>
  </si>
  <si>
    <t>Materiál v rozvaděči</t>
  </si>
  <si>
    <t>Rozvadeč obsahuje:</t>
  </si>
  <si>
    <t>Dveře vnitřní VxŠ 1000x750</t>
  </si>
  <si>
    <t>Panel montážní ocelový VxŠ 1000x750</t>
  </si>
  <si>
    <t>Rozváděč plastový, plné dveře, uzavřené dno VxŠxH 1000x750x420 IP44</t>
  </si>
  <si>
    <t>Vložka bezpečnostní FAB</t>
  </si>
  <si>
    <t>Bleskojistka 24V pro analogové signály 24V, 0,5A, 1-kanál</t>
  </si>
  <si>
    <t>Bočnice pro bleskojistku -</t>
  </si>
  <si>
    <t>Chránič proudový čtyřpólový, odolný proti rušení 4p,25A,0,03A</t>
  </si>
  <si>
    <t>Chránič proudový dvoupólový 2p, 25A, 0,03A</t>
  </si>
  <si>
    <t>Jistič jednopólový B10/1</t>
  </si>
  <si>
    <t>Jistič jednopólový C10/1</t>
  </si>
  <si>
    <t>Jistič jednopólový C4/1</t>
  </si>
  <si>
    <t>Kabel propojovací stíněný M340/Magelis/PC - Switch</t>
  </si>
  <si>
    <t>Kontakt magnetický 1xNC</t>
  </si>
  <si>
    <t>Kontakt pomocný 1xNO, 1xNC</t>
  </si>
  <si>
    <t>Kontakt pomocný 1xNO,1xNC</t>
  </si>
  <si>
    <t>Modul ochranný 6-48V</t>
  </si>
  <si>
    <t>Nosič štítku</t>
  </si>
  <si>
    <t>Ovladač plastový s jednotkou "Z" hlavice tlačítková černá</t>
  </si>
  <si>
    <t>Ovladač plastový přepínač_3polohy</t>
  </si>
  <si>
    <t>Relé kontroly síť.napětí 1x přep.kontakt-230V</t>
  </si>
  <si>
    <t>Relé pomocné 4xpřep.kont. 230V</t>
  </si>
  <si>
    <t>Relé pomocné 4xpřep.kont. 24V</t>
  </si>
  <si>
    <t>Signálka s LED 24V bílá</t>
  </si>
  <si>
    <t>Signálka s LED 24V žlutá / rudá</t>
  </si>
  <si>
    <t>Signálka s LED 24V žlutá</t>
  </si>
  <si>
    <t>Spouštěč motorů 1,6-2,5A</t>
  </si>
  <si>
    <t>Stykač třípólový reverzační 6A/24V</t>
  </si>
  <si>
    <t>Svítidlo LED 230V/4W IP20</t>
  </si>
  <si>
    <t>Svodič přepětí dvoupólový Typ 3</t>
  </si>
  <si>
    <t>Svorkovnice řadová s pojistkou a LED 4mm2, 10-36VAC/DC, max. 6,3A</t>
  </si>
  <si>
    <t>Těleso topné 20W, IP54</t>
  </si>
  <si>
    <t>Termostat rozpínací pro topná tělesa (0 - 60°C), 10A</t>
  </si>
  <si>
    <t>Vypínač třípolový 32A, 3p</t>
  </si>
  <si>
    <t>Zásuvka servisní 230V/16A</t>
  </si>
  <si>
    <t>Bočnice svorkovnice průchozí</t>
  </si>
  <si>
    <t>Modul ochranný 6-250V DC</t>
  </si>
  <si>
    <t>Patice</t>
  </si>
  <si>
    <t>Pojistka skleněná F35A, 1A</t>
  </si>
  <si>
    <t>Pojistka skleněná F35A, 2A</t>
  </si>
  <si>
    <t>Pojistka skleněná F35A, 500mA</t>
  </si>
  <si>
    <t>Spona</t>
  </si>
  <si>
    <t>Svorkovnice řadová průchozí 0,5-1,5mm2 modrá 6 polová</t>
  </si>
  <si>
    <t>Svorkovnice řadová průchozí 0,5-1,5mm2 rudá 6 polová</t>
  </si>
  <si>
    <t>Svorkovnice řadová průchozí napájecí 0,5-6mm2 modrá</t>
  </si>
  <si>
    <t>Svorkovnice řadová průchozí napájecí 0,5-6mm2 rudá</t>
  </si>
  <si>
    <t>Svorkovnice řadová PUSH-IN 1.5mm2, béžová</t>
  </si>
  <si>
    <t>Svorkovnice řadová PUSH-IN 2.5mm2, béžová</t>
  </si>
  <si>
    <t>Svorkovnice řadová šroubová 6mm2, béžová</t>
  </si>
  <si>
    <t>Vývodka PG 11 vč.matice IP68</t>
  </si>
  <si>
    <t>Vývodka PG 13,5 vč.matice IP68</t>
  </si>
  <si>
    <t>Vývodka PG 21 vč.matice IP68</t>
  </si>
  <si>
    <t>Vývodka PG 9 vč.matice IP68</t>
  </si>
  <si>
    <t>Sada pomocného propojovacího a konstrukčního materiálu</t>
  </si>
  <si>
    <t>Pilíř plastový VxŠxH 900x750x420 IP44</t>
  </si>
  <si>
    <t xml:space="preserve">  DT1</t>
  </si>
  <si>
    <t>Šoupě cirkulace [ES1]</t>
  </si>
  <si>
    <t>V ceně je obsaženo zapojení a seřízení elektropohonu.</t>
  </si>
  <si>
    <t>Šoupě odtok [ES2]</t>
  </si>
  <si>
    <t>Dokumentace skutečného provedení</t>
  </si>
  <si>
    <t>Koordinace prací s ostatními profesemi</t>
  </si>
  <si>
    <t>Koordinace prací s provozovatelem</t>
  </si>
  <si>
    <t>Výchozí revize el.zařízení</t>
  </si>
  <si>
    <t>Provedení požadovaných měření a následné zpracování revizní zprávy</t>
  </si>
  <si>
    <t>Příprava ke komplexním zkouškám</t>
  </si>
  <si>
    <t>Položka obsahuje:</t>
  </si>
  <si>
    <t>- zprovoznění strojů a zařízení pro provedení komplexních zkoušek</t>
  </si>
  <si>
    <t>Komplexní zkoušky elektrotechnologie</t>
  </si>
  <si>
    <t>Doprava a přesun materiálu</t>
  </si>
  <si>
    <t>Ostatní materiál a práce</t>
  </si>
  <si>
    <t xml:space="preserve">  - ostatní materiál a práce</t>
  </si>
  <si>
    <t>Kabeláž a trasy</t>
  </si>
  <si>
    <t>Kabel sdělovací pevný 2x1</t>
  </si>
  <si>
    <t>V ceně je obsažena kompletní dodávka a pokládka kabelu.</t>
  </si>
  <si>
    <t>Kabel sdělovací pevný 3x2x0,5</t>
  </si>
  <si>
    <t>Kabel sdělovací pevný 7x1 zž,čern</t>
  </si>
  <si>
    <t>Kabel silový pevný Cu 7x1,5</t>
  </si>
  <si>
    <t>Nosné konstrukce</t>
  </si>
  <si>
    <t>V ceně je obsažena kompletní dodávka a montáž všech prvků pro vytvoření nosných vodičových konstrukcí.</t>
  </si>
  <si>
    <t>Sada nosných konstrukcí</t>
  </si>
  <si>
    <t>Sada pomocného konstrukčního materiálu</t>
  </si>
  <si>
    <t>Ostatní materiál a práce pro kabely a kabelové konstrukce</t>
  </si>
  <si>
    <t>Měření a regulace</t>
  </si>
  <si>
    <t>Krabice svorková prázdná 110x110x67, IP65, UV, 6mm2</t>
  </si>
  <si>
    <t>V ceně je obsažena dodávka, montáž a zapojení.</t>
  </si>
  <si>
    <t>Průtok za čerpadly [FIQ1]</t>
  </si>
  <si>
    <t>V ceně je obsaženo zapojení zařízení.</t>
  </si>
  <si>
    <t>V ceně je obsažena dodávka, montáž, zapojení, nastavení a zprovoznění zařízení.</t>
  </si>
  <si>
    <t>Spínač koncový kompletní 1xNO/1xNC [ED1]</t>
  </si>
  <si>
    <t>Hladina čs [LIC1]</t>
  </si>
  <si>
    <t>Snímač hladiny tenzometrický 0-6m/4-20mA, 20m kabel [LIC1]</t>
  </si>
  <si>
    <t>Plováková hladina čs [LZ1]</t>
  </si>
  <si>
    <t>Spínač plovákový 20m [LZ1.1]</t>
  </si>
  <si>
    <t>Závaží k plováku [LZ1.1]</t>
  </si>
  <si>
    <t>Spínač plovákový 20m [LZ1.2]</t>
  </si>
  <si>
    <t>Závaží k plováku [LZ1.2]</t>
  </si>
  <si>
    <t>Tlak na výtlaku čerpadel [PIC1]</t>
  </si>
  <si>
    <t>Snímač relativního tlaku 0-1MPa (0-10bar) / 4-20mA, 10-36V DC [PIC1]</t>
  </si>
  <si>
    <t>Oživení měřících okruhů</t>
  </si>
  <si>
    <t xml:space="preserve">  - oživení měřících okruhů</t>
  </si>
  <si>
    <t>ASŘTP</t>
  </si>
  <si>
    <t>Zaškolení pracovníků provozovatele</t>
  </si>
  <si>
    <t>- zaškolení pracovníků provozovatele na obsluhu zařízení</t>
  </si>
  <si>
    <t>Zdrojová soustava [GU1]</t>
  </si>
  <si>
    <t>Modul bateriový 24V DC7.2AH [GU1A]</t>
  </si>
  <si>
    <t>Řídící jednotka UPS UPS 24V 20A/10A [GU1N]</t>
  </si>
  <si>
    <t>Zdroj spínaný 24V, 240W [GU1Z]</t>
  </si>
  <si>
    <t>Operátorský panel [OP]</t>
  </si>
  <si>
    <t>Panel grafický 7", barevný TFT, dotykový [OP]</t>
  </si>
  <si>
    <t>Řídicí jednotka [PLC]</t>
  </si>
  <si>
    <t>PLC jednotka ETH, 14xDI, 10xDO, 100 kB [PLC]</t>
  </si>
  <si>
    <t>Modul digitálních vstupů 16, 24VDC [PLC]</t>
  </si>
  <si>
    <t>Modul analogových vstupů 4xAI, 0-10V/4-20mA [PLC]</t>
  </si>
  <si>
    <t>Switch [SWI]</t>
  </si>
  <si>
    <t>Programové vybavení pro řídicí jednotku</t>
  </si>
  <si>
    <t>SW komunikační</t>
  </si>
  <si>
    <t>SW aplikační pro PLC</t>
  </si>
  <si>
    <t>SW projekt</t>
  </si>
  <si>
    <t>Programové vybavení pro ovládací panel operátora</t>
  </si>
  <si>
    <t>SW aplikační pro ovládací panel</t>
  </si>
  <si>
    <t>Programové vybavení pro dispečerské pracoviště</t>
  </si>
  <si>
    <t>SW aplikační pro vizualizaci na DSP</t>
  </si>
  <si>
    <t>Oživení řídícího systému</t>
  </si>
  <si>
    <t xml:space="preserve">  - oživení řídícího systému</t>
  </si>
  <si>
    <t>ČSOV ÚV Hrobice RM1</t>
  </si>
  <si>
    <t>Rozvaděč [RM1]</t>
  </si>
  <si>
    <t>Dveře vnitřní VxŠ 1000x500</t>
  </si>
  <si>
    <t>Panel montážní ocelový VxŠ 1000x1250</t>
  </si>
  <si>
    <t>Rozváděč plastový, plné dveře, otevřená střecha VxŠxH 1000x1250x420 IP44</t>
  </si>
  <si>
    <t>Filtr sinusový 400V, 25A</t>
  </si>
  <si>
    <t>Chránič proudový čtyřpólový 4p,25A,0,03A</t>
  </si>
  <si>
    <t>Jistič třípolový C16/3</t>
  </si>
  <si>
    <t>Jistič třípolový C20/3</t>
  </si>
  <si>
    <t>Měnič frekvenční 5,5kW/400V/12,7A/ETH/EMC filtr/přetížení 150%</t>
  </si>
  <si>
    <t>Ovladač plastový kompletní Stop tlačítko, pootočením odblokovat</t>
  </si>
  <si>
    <t>Ovladač plastový s jednotkou "Z" hlavice tlačítková bílá</t>
  </si>
  <si>
    <t>Rámeček montážní pro LCD panel IP54</t>
  </si>
  <si>
    <t>Relé pomocné 2xpřep.kont.5A, 24VDC, tlačitko a LED</t>
  </si>
  <si>
    <t>Signálka s LED 24V žlutá / zelená</t>
  </si>
  <si>
    <t>Spoušť napěťová 230V</t>
  </si>
  <si>
    <t>Svodič přepětí třípólový Typ 1 + 2, signalizační kontakt</t>
  </si>
  <si>
    <t>Štítek kruhový Pod stop tlačítko, žlutý</t>
  </si>
  <si>
    <t>Termostat spínací pro ventilátory (0 - 60°C), 10A</t>
  </si>
  <si>
    <t>Ventilátor 300m3/h, 230V, IP54 (268x248mm)</t>
  </si>
  <si>
    <t>Zásuvka nástěnná (do rozv) 3P+N+PE 400V,32A, IP44</t>
  </si>
  <si>
    <t>Jednotka rozpínací 1x rozp.kont.</t>
  </si>
  <si>
    <t>Jednotka spínací 1xspín.kont.</t>
  </si>
  <si>
    <t>Patice 2 póly</t>
  </si>
  <si>
    <t>Svorkovnice řadová PUSH-IN 4mm2, béžová</t>
  </si>
  <si>
    <t>Svorkovnice řadová šroubová 16mm2, béžová</t>
  </si>
  <si>
    <t>Vývodka PG 16 vč.matice IP68</t>
  </si>
  <si>
    <t>Čerpadlo [M1]</t>
  </si>
  <si>
    <t>V ceně je obsaženo zapojení elektromotoru.</t>
  </si>
  <si>
    <t>Čerpadlo [M2]</t>
  </si>
  <si>
    <t>Stanovisko TIČR</t>
  </si>
  <si>
    <t>Výzva TIČR a vydání stanoviska</t>
  </si>
  <si>
    <t>Ochranné pospojování, doplňující ochranné pospojování</t>
  </si>
  <si>
    <t>Vodič slaněný Cu 10 zž [ 1WL2]</t>
  </si>
  <si>
    <t>Sada propojovacího a konstrukčního materiálu.</t>
  </si>
  <si>
    <t xml:space="preserve">V ceně je obsažena kompletní dodávka a montáž ochranného pospojování a dopňujícího ochranného pospojování. </t>
  </si>
  <si>
    <t>Pospojování bude připojeno na uzemňovací soustavu, krerá není součástí této položky.</t>
  </si>
  <si>
    <t>Uzemňovací soustava</t>
  </si>
  <si>
    <t>Pásek FeZn 30x4 [ 1WL3]</t>
  </si>
  <si>
    <t>Kulatina FeZn 8mm</t>
  </si>
  <si>
    <t>V ceně je obsažena kompletní dodávka a montáž uzemňovací soustavy.</t>
  </si>
  <si>
    <t>V ceně nejsou obsaženy zemní práce pro uzemňovací soustavu.</t>
  </si>
  <si>
    <t>Kabel datový slaněný 4x2x0,5 Cat5e</t>
  </si>
  <si>
    <t>Kabel silový Cu, stíněný, UV odolný 4x2,5</t>
  </si>
  <si>
    <t>Kabel silový pevný Cu 4x10</t>
  </si>
  <si>
    <t>Kabel silový pevný Cu 5x4</t>
  </si>
  <si>
    <t>Kabel silový pevný Cu J-3x1,5</t>
  </si>
  <si>
    <t>Vodič slaněný Cu 6 zž</t>
  </si>
  <si>
    <t>Rekapitulace</t>
  </si>
  <si>
    <t>Stavební objekty</t>
  </si>
  <si>
    <t xml:space="preserve">IN </t>
  </si>
  <si>
    <t>SO 01</t>
  </si>
  <si>
    <t>SO 02</t>
  </si>
  <si>
    <t>SO 03</t>
  </si>
  <si>
    <t>Stavební objekty celkem</t>
  </si>
  <si>
    <t>Provozní soubory</t>
  </si>
  <si>
    <t>PS 01</t>
  </si>
  <si>
    <t>PS 02</t>
  </si>
  <si>
    <t>Provozní soubory celkem</t>
  </si>
  <si>
    <t>Celkem  SO+PS (bez DPH)</t>
  </si>
  <si>
    <t xml:space="preserve">Zajištění kapacity a kvality SV Pardubice </t>
  </si>
  <si>
    <t>Část 3.1 Napojení UV Hrobice na kanalizaci</t>
  </si>
  <si>
    <t>SO 03.1</t>
  </si>
  <si>
    <t>SO 03.2</t>
  </si>
  <si>
    <t>Čerpací stanice - strojní část</t>
  </si>
  <si>
    <t>Čerpací stanice - elektro část</t>
  </si>
  <si>
    <t>Přípojka NN dl. 22 m</t>
  </si>
  <si>
    <t>SO_03.3</t>
  </si>
  <si>
    <t>{aa7026e9-83c3-4177-9e0a-100dac8be573}</t>
  </si>
  <si>
    <t>113107230</t>
  </si>
  <si>
    <t>Odstranění podkladu z betonu prostého tl do 100 mm strojně pl přes 200 m2</t>
  </si>
  <si>
    <t>146*3</t>
  </si>
  <si>
    <t>201,992*0,1</t>
  </si>
  <si>
    <t>131151204</t>
  </si>
  <si>
    <t>Hloubení jam zapažených v hornině třídy těžitelnosti I skupiny 1 a 2 objem do 500 m3 strojně</t>
  </si>
  <si>
    <t xml:space="preserve">"50% výkopku v hornině tř. 2" </t>
  </si>
  <si>
    <t>132154206</t>
  </si>
  <si>
    <t>Hloubení zapažených rýh š do 2000 mm v hornině třídy těžitelnosti I skupiny 1 a 2 objem do 5000 m3</t>
  </si>
  <si>
    <t xml:space="preserve">"50% výkopku v hornině tř.2" </t>
  </si>
  <si>
    <t>132254206</t>
  </si>
  <si>
    <t>Hloubení zapažených rýh š do 2000 mm v hornině třídy těžitelnosti I skupiny 3 objem do 5000 m3</t>
  </si>
  <si>
    <t>132212221</t>
  </si>
  <si>
    <t>Hloubení zapažených rýh šířky do 2000 mm v soudržných horninách třídy těžitelnosti I skupiny 3 ručně</t>
  </si>
  <si>
    <t>"jáma protlaku" 1*4*2,5*2,3</t>
  </si>
  <si>
    <t>"jáma protlaku" (2*3,6+2*7,2)*2,3</t>
  </si>
  <si>
    <t>"výkop tř. 1,2,3 - zpětný zásyp"</t>
  </si>
  <si>
    <t>(2*100,996+2*639,18)-(1029,212-270,34)</t>
  </si>
  <si>
    <t>721,48*10 'Přepočtené koeficientem množství</t>
  </si>
  <si>
    <t>721,48*2,05 'Přepočtené koeficientem množství</t>
  </si>
  <si>
    <t>(1278,36+201,992)-75,19-375,95</t>
  </si>
  <si>
    <t>(8*4*2*2-8*4*1*0,6)*0,5</t>
  </si>
  <si>
    <t>270,34*1,67 'Přepočtené koeficientem množství</t>
  </si>
  <si>
    <t>375,95*1,67 'Přepočtené koeficientem množství</t>
  </si>
  <si>
    <t>"ACO11 jámy" 8*4*2</t>
  </si>
  <si>
    <t>"ACO11 jámy + 2x0,5m" 8*5*3</t>
  </si>
  <si>
    <t>451,825*19 'Přepočtené koeficientem množství</t>
  </si>
  <si>
    <t>101,736</t>
  </si>
  <si>
    <t>41,542+96,577</t>
  </si>
  <si>
    <t>211,95</t>
  </si>
  <si>
    <t xml:space="preserve">    3 - Svislé a kompletní konstrukce</t>
  </si>
  <si>
    <t xml:space="preserve">    767 - Konstrukce zámečnické</t>
  </si>
  <si>
    <t>2*1,2*3</t>
  </si>
  <si>
    <t>"ČS + zděný pilířek"</t>
  </si>
  <si>
    <t>10*6+1*3</t>
  </si>
  <si>
    <t>"ČS" 5*9,3*3,4*0,5</t>
  </si>
  <si>
    <t>"zděný pilířek" 3*0,9*0,9*0,5</t>
  </si>
  <si>
    <t>"ČS" 79,05-70,925</t>
  </si>
  <si>
    <t>"zděný pilířek" 3*0,9*0,9</t>
  </si>
  <si>
    <t>10,555*2 'Přepočtené koeficientem množství</t>
  </si>
  <si>
    <t>10,555*10 'Přepočtené koeficientem množství</t>
  </si>
  <si>
    <t>100,16*2,05 'Přepočtené koeficientem množství</t>
  </si>
  <si>
    <t>21,11+79,05</t>
  </si>
  <si>
    <t>174201101</t>
  </si>
  <si>
    <t>Zásyp jam, šachet rýh nebo kolem objektů sypaninou bez zhutnění</t>
  </si>
  <si>
    <t>292121774</t>
  </si>
  <si>
    <t>"zásyp prostoru základů u zděného pilířku"</t>
  </si>
  <si>
    <t>2,4*0,5*0,8</t>
  </si>
  <si>
    <t>58331200</t>
  </si>
  <si>
    <t>štěrkopísek netříděný zásypový</t>
  </si>
  <si>
    <t>-510417325</t>
  </si>
  <si>
    <t>0,96*1,67</t>
  </si>
  <si>
    <t>63*0,025 'Přepočtené koeficientem množství</t>
  </si>
  <si>
    <t>"ČS" 2*5+2*9,3</t>
  </si>
  <si>
    <t>"ČS" 5*9,3*0,1</t>
  </si>
  <si>
    <t>271532212</t>
  </si>
  <si>
    <t>Podsyp pod základové konstrukce se zhutněním z hrubého kameniva frakce 16 až 32 mm</t>
  </si>
  <si>
    <t>1946083725</t>
  </si>
  <si>
    <t>"podsyp pod ztracené bednění" (2*3+3*0,7)*0,25*0,1</t>
  </si>
  <si>
    <t>278361101</t>
  </si>
  <si>
    <t>Výztuž betonového základu (podezdívky) betonářskou ocelí 10 505 (R) nebo BSt 500</t>
  </si>
  <si>
    <t>-479087638</t>
  </si>
  <si>
    <t>((2*3+3*0,7)*0,2*0,8)*50/1000</t>
  </si>
  <si>
    <t>279113123</t>
  </si>
  <si>
    <t>Základová zeď tl přes 200 do 250 mm z tvárnic ztraceného bednění včetně výplně z betonu tř. C 12/15</t>
  </si>
  <si>
    <t>-464878401</t>
  </si>
  <si>
    <t>"zděný pilířek"</t>
  </si>
  <si>
    <t>2*3*0,8</t>
  </si>
  <si>
    <t>3*0,7*0,8</t>
  </si>
  <si>
    <t>Svislé a kompletní konstrukce</t>
  </si>
  <si>
    <t>348272152.1</t>
  </si>
  <si>
    <t>Zeď pilířku tl 155 mm z betonových tvarovek jednostranně štípaných přírodních na MC vč spárování</t>
  </si>
  <si>
    <t>-1288878059</t>
  </si>
  <si>
    <t>"zděný pilířek" (2*3+3*0,9)*2</t>
  </si>
  <si>
    <t>"-plocha dvířek" -(1,05*1,3+1,3*1,55)</t>
  </si>
  <si>
    <t>411121254</t>
  </si>
  <si>
    <t>Montáž prefabrikovaných ŽB stropů ze stropních desek dl do 3300 mm</t>
  </si>
  <si>
    <t>-347882244</t>
  </si>
  <si>
    <t>59341245</t>
  </si>
  <si>
    <t>deska stropní plná PZD 2990x290x100mm, 49/10</t>
  </si>
  <si>
    <t>-172504681</t>
  </si>
  <si>
    <t>59226310.1</t>
  </si>
  <si>
    <t>deska zákrytová pravoúhlé nádrže vysoké se stěnou tl 140mm 2800x7100x250mm otvor 2x 600x600mm a 3x 700x700 mm</t>
  </si>
  <si>
    <t>-2093599279</t>
  </si>
  <si>
    <t>R - 04.1.9.4</t>
  </si>
  <si>
    <t>Nerezová dvířka dvoukřídlá na otvor 1300x1550 mm, D+M</t>
  </si>
  <si>
    <t>1926679673</t>
  </si>
  <si>
    <t>Poznámka k položce:_x000D_
dvířka uzaviratelná na kličku a visací zámek</t>
  </si>
  <si>
    <t>R - 04.1.9.5</t>
  </si>
  <si>
    <t>Nerezová dvířka na otvor 1050x1550 mm, D+M</t>
  </si>
  <si>
    <t>12016293</t>
  </si>
  <si>
    <t>767</t>
  </si>
  <si>
    <t>Konstrukce zámečnické</t>
  </si>
  <si>
    <t>767391111.1</t>
  </si>
  <si>
    <t xml:space="preserve">Montáž krytiny z nerez plechu </t>
  </si>
  <si>
    <t>-1444818505</t>
  </si>
  <si>
    <t>1*3</t>
  </si>
  <si>
    <t>3*1,1 'Přepočtené koeficientem množství</t>
  </si>
  <si>
    <t>13756620</t>
  </si>
  <si>
    <t>plech nerezový tl 0,5mm tabule</t>
  </si>
  <si>
    <t>1199499994</t>
  </si>
  <si>
    <t>3*8/1000</t>
  </si>
  <si>
    <t>0,024*1,1 'Přepočtené koeficientem množství</t>
  </si>
  <si>
    <t>998767101</t>
  </si>
  <si>
    <t>Přesun hmot tonážní pro zámečnické konstrukce v objektech v do 6 m</t>
  </si>
  <si>
    <t>-484518045</t>
  </si>
  <si>
    <t>SO_03.2 - Přípojka NN dl. 22 m</t>
  </si>
  <si>
    <t>113106171</t>
  </si>
  <si>
    <t>Rozebrání dlažeb vozovek ze zámkové dlažby s ložem z kameniva ručně</t>
  </si>
  <si>
    <t>-1362663597</t>
  </si>
  <si>
    <t>15*1</t>
  </si>
  <si>
    <t>113107111</t>
  </si>
  <si>
    <t>Odstranění podkladu z kameniva těženého tl do 100 mm ručně</t>
  </si>
  <si>
    <t>-352344624</t>
  </si>
  <si>
    <t>119001412</t>
  </si>
  <si>
    <t>Dočasné zajištění potrubí betonového, ŽB nebo kameninového DN přes 200 do 500 mm</t>
  </si>
  <si>
    <t>848725293</t>
  </si>
  <si>
    <t>-1807935597</t>
  </si>
  <si>
    <t>7*0,6</t>
  </si>
  <si>
    <t>22*0,6*0,8*0,5</t>
  </si>
  <si>
    <t>139001101</t>
  </si>
  <si>
    <t>1726525073</t>
  </si>
  <si>
    <t>2*0,6*2*0,8</t>
  </si>
  <si>
    <t>1,32+3,96</t>
  </si>
  <si>
    <t>5,28*10 'Přepočtené koeficientem množství</t>
  </si>
  <si>
    <t>5,28*2,05 'Přepočtené koeficientem množství</t>
  </si>
  <si>
    <t>2*5,28-1,32-3,96</t>
  </si>
  <si>
    <t>22*0,6*0,3</t>
  </si>
  <si>
    <t>3,96*1,67 'Přepočtené koeficientem množství</t>
  </si>
  <si>
    <t>4,2*0,025 'Přepočtené koeficientem množství</t>
  </si>
  <si>
    <t>22*0,6*0,1</t>
  </si>
  <si>
    <t>564231011</t>
  </si>
  <si>
    <t>Podklad nebo podsyp ze štěrkopísku ŠP plochy do 100 m2 tl 100 mm</t>
  </si>
  <si>
    <t>-1953990290</t>
  </si>
  <si>
    <t>596212210</t>
  </si>
  <si>
    <t>Kladení zámkové dlažby pozemních komunikací ručně tl 80 mm skupiny A pl do 50 m2</t>
  </si>
  <si>
    <t>-2147206675</t>
  </si>
  <si>
    <t>59245213</t>
  </si>
  <si>
    <t>dlažba zámková tvaru I 196x161x80mm přírodní</t>
  </si>
  <si>
    <t>-478919225</t>
  </si>
  <si>
    <t>15*0,3</t>
  </si>
  <si>
    <t>977151117</t>
  </si>
  <si>
    <t>Jádrové vrty diamantovými korunkami do stavebních materiálů D přes 80 do 90 mm</t>
  </si>
  <si>
    <t>1342673273</t>
  </si>
  <si>
    <t>-659324515</t>
  </si>
  <si>
    <t>4,425*0,7+2,7+0,011</t>
  </si>
  <si>
    <t>-2090042332</t>
  </si>
  <si>
    <t>5,809*19 'Přepočtené koeficientem množství</t>
  </si>
  <si>
    <t>1555641261</t>
  </si>
  <si>
    <t>997221611</t>
  </si>
  <si>
    <t>Nakládání suti na dopravní prostředky pro vodorovnou dopravu</t>
  </si>
  <si>
    <t>-500843064</t>
  </si>
  <si>
    <t>998223011</t>
  </si>
  <si>
    <t>Přesun hmot pro pozemní komunikace s krytem dlážděným</t>
  </si>
  <si>
    <t>559387877</t>
  </si>
  <si>
    <t>SO 03.3</t>
  </si>
  <si>
    <t>Sdělovací kabel</t>
  </si>
  <si>
    <t>Návod na vyplnění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</si>
  <si>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</si>
  <si>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Vyplň údaj</t>
  </si>
  <si>
    <t>Výrobce</t>
  </si>
  <si>
    <t>Kabel optický 12 vláken, 9/125, ochr. hlodav., gel, FRLSOH</t>
  </si>
  <si>
    <t>Kabel sdělovací Cu, do země 3x4x0,6</t>
  </si>
  <si>
    <t>Trubka ohebná korugovaná 50mm</t>
  </si>
  <si>
    <t>EZS1WS1</t>
  </si>
  <si>
    <t>Zabezpečení šachty a RM1 [ED]</t>
  </si>
  <si>
    <t>Zabezpečení DT1 [EZS]</t>
  </si>
  <si>
    <t>Kontakt magnetický 1xNC [ED2]</t>
  </si>
  <si>
    <t>Úprava EZS v trafostanici, programování, napojení do systému, dokumentace [EZS]</t>
  </si>
  <si>
    <t>RM1WT1</t>
  </si>
  <si>
    <t>Switch 10/100 Mbit/s, 4 metalické porty, 1 optický port, napájení 24VDC [SWI1]</t>
  </si>
  <si>
    <t>Rozvaděč optický nástěnný 12xSC [SWI1RO1]</t>
  </si>
  <si>
    <t>Patch propojovací 9/125 MM, SC-SM, 1m [SWI1WO1]</t>
  </si>
  <si>
    <t>Spojka optická SC SM [SWI1WO1.1]</t>
  </si>
  <si>
    <t>Pigtail SC SM 9/125 [SWI1X1]</t>
  </si>
  <si>
    <t>Svár optickéko kabelu [SWI1X1]</t>
  </si>
  <si>
    <t>Přípojka NN dl. 45,2 m</t>
  </si>
  <si>
    <t>Poznámka k položce:_x000D_
ŽELEZOBETON DLE ČSN EN 206-1 XC4-XA3-XD3 - C30/37 - CI 0,2 MAX. PRÚSAK 50mm</t>
  </si>
  <si>
    <t>953731311.1</t>
  </si>
  <si>
    <t>Odvětrání svislé - montáž větrací hlavice plastové DN do 200 mm</t>
  </si>
  <si>
    <t>1052493380</t>
  </si>
  <si>
    <t>28612265.1</t>
  </si>
  <si>
    <t>hlavice větrací plastová DN 200</t>
  </si>
  <si>
    <t>2006615373</t>
  </si>
  <si>
    <t>-2078824648</t>
  </si>
  <si>
    <t>977151126</t>
  </si>
  <si>
    <t>Jádrové vrty diamantovými korunkami do stavebních materiálů D přes 200 do 225 mm</t>
  </si>
  <si>
    <t>2*0,25</t>
  </si>
  <si>
    <t>Gumové dilatační těsnění pro potrubí DN 300, D+M</t>
  </si>
  <si>
    <t>2,968*37 'Přepočtené koeficientem množství</t>
  </si>
  <si>
    <t>SO_03.3 - Přípojka NN dl. 45,2 m</t>
  </si>
  <si>
    <t>125</t>
  </si>
  <si>
    <t>743,1*1,2 'Přepočtené koeficientem množství</t>
  </si>
  <si>
    <t>688,1+55</t>
  </si>
  <si>
    <t>-448508524</t>
  </si>
  <si>
    <t>Ocelové lanko s PVC povlakem o průřezu 3/4 mm a tahové pevnosti min 1770 MPa</t>
  </si>
  <si>
    <t>899721111.1</t>
  </si>
  <si>
    <t>710,2*1,2 'Přepočtené koeficientem množství</t>
  </si>
  <si>
    <t>Poznámka k položce:_x000D_
CY 6 mm2</t>
  </si>
  <si>
    <t>1543362682</t>
  </si>
  <si>
    <t>potrubí kanalizační PE100 RC SDR17, 225x13,4 s ochranným pláštěm z PP</t>
  </si>
  <si>
    <t>28613344.1</t>
  </si>
  <si>
    <t>710,2+743,1</t>
  </si>
  <si>
    <t>-826622635</t>
  </si>
  <si>
    <t>potrubí kanalizační PE100 RC SDR11, 160x14,6 dl 12m, s ochranným pláštěm z PP, typ III</t>
  </si>
  <si>
    <t>28613329.1</t>
  </si>
  <si>
    <t>743,1</t>
  </si>
  <si>
    <t>539396615</t>
  </si>
  <si>
    <t>Montáž potrubí z PE100 SDR 11 otevřený výkop svařovaných elektrotvarovkou D 160 x 14,6 mm</t>
  </si>
  <si>
    <t>871321211</t>
  </si>
  <si>
    <t>126</t>
  </si>
  <si>
    <t>710,2</t>
  </si>
  <si>
    <t>tvarovka přírubová litinová s přírubovou odbočkou PN10/16 T-kus DN 150/150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</si>
</sst>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%"/>
    <numFmt numFmtId="165" formatCode="dd\.mm\.yyyy"/>
    <numFmt numFmtId="166" formatCode="#,##0.00000"/>
    <numFmt numFmtId="167" formatCode="#,##0.000"/>
    <numFmt numFmtId="168" formatCode="0.00%;\-0.00%"/>
    <numFmt numFmtId="169" formatCode="#,##0.0"/>
    <numFmt numFmtId="170" formatCode="#,##0\ &quot;Kč&quot;"/>
    <numFmt numFmtId="171" formatCode="#,##0.00\ &quot;Kč&quot;"/>
  </numFmts>
  <fonts count="7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"/>
      <family val="2"/>
      <charset val="238"/>
    </font>
    <font>
      <b/>
      <sz val="16"/>
      <name val="Trebuchet MS"/>
      <family val="2"/>
      <charset val="238"/>
    </font>
    <font>
      <b/>
      <sz val="11"/>
      <name val="Arial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2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0"/>
      <name val="Trebuchet MS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1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name val="Arial"/>
      <charset val="238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b/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2"/>
      <color rgb="FF969696"/>
      <name val="Arial CE"/>
    </font>
    <font>
      <b/>
      <sz val="8"/>
      <color rgb="FF969696"/>
      <name val="Arial CE"/>
    </font>
  </fonts>
  <fills count="9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D274"/>
      </patternFill>
    </fill>
    <fill>
      <patternFill patternType="solid">
        <fgColor rgb="FFFFFFCC"/>
      </patternFill>
    </fill>
  </fills>
  <borders count="6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55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7" fillId="0" borderId="0" applyNumberFormat="0" applyFill="0" applyBorder="0" applyAlignment="0" applyProtection="0"/>
    <xf numFmtId="0" fontId="38" fillId="0" borderId="0"/>
    <xf numFmtId="0" fontId="38" fillId="0" borderId="0"/>
    <xf numFmtId="0" fontId="59" fillId="0" borderId="0"/>
  </cellStyleXfs>
  <cellXfs count="46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20" fillId="3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0" borderId="0" xfId="0" applyFont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8" fillId="0" borderId="23" xfId="2" applyBorder="1" applyAlignment="1">
      <alignment horizontal="left" vertical="top"/>
    </xf>
    <xf numFmtId="0" fontId="38" fillId="0" borderId="24" xfId="2" applyBorder="1" applyAlignment="1">
      <alignment horizontal="left" vertical="top"/>
    </xf>
    <xf numFmtId="0" fontId="38" fillId="0" borderId="25" xfId="2" applyBorder="1" applyAlignment="1">
      <alignment horizontal="left" vertical="top"/>
    </xf>
    <xf numFmtId="0" fontId="38" fillId="0" borderId="0" xfId="2" applyAlignment="1">
      <alignment horizontal="left" vertical="top"/>
    </xf>
    <xf numFmtId="0" fontId="38" fillId="0" borderId="26" xfId="2" applyBorder="1" applyAlignment="1">
      <alignment horizontal="left" vertical="top"/>
    </xf>
    <xf numFmtId="0" fontId="38" fillId="0" borderId="27" xfId="2" applyBorder="1" applyAlignment="1">
      <alignment horizontal="left" vertical="top"/>
    </xf>
    <xf numFmtId="0" fontId="40" fillId="0" borderId="0" xfId="2" applyFont="1" applyAlignment="1">
      <alignment horizontal="left" vertical="center"/>
    </xf>
    <xf numFmtId="0" fontId="38" fillId="0" borderId="26" xfId="2" applyBorder="1" applyAlignment="1">
      <alignment horizontal="left" vertical="center"/>
    </xf>
    <xf numFmtId="0" fontId="38" fillId="0" borderId="0" xfId="2" applyAlignment="1">
      <alignment horizontal="left" vertical="center"/>
    </xf>
    <xf numFmtId="0" fontId="38" fillId="0" borderId="27" xfId="2" applyBorder="1" applyAlignment="1">
      <alignment horizontal="left" vertical="center"/>
    </xf>
    <xf numFmtId="0" fontId="41" fillId="0" borderId="0" xfId="2" applyFont="1" applyAlignment="1">
      <alignment horizontal="left" vertical="center"/>
    </xf>
    <xf numFmtId="0" fontId="42" fillId="0" borderId="0" xfId="2" applyFont="1" applyAlignment="1">
      <alignment horizontal="left" vertical="center"/>
    </xf>
    <xf numFmtId="0" fontId="38" fillId="0" borderId="0" xfId="2"/>
    <xf numFmtId="0" fontId="38" fillId="0" borderId="26" xfId="2" applyBorder="1" applyAlignment="1">
      <alignment horizontal="left" vertical="center" wrapText="1"/>
    </xf>
    <xf numFmtId="0" fontId="38" fillId="0" borderId="0" xfId="2" applyAlignment="1">
      <alignment horizontal="left" vertical="center" wrapText="1"/>
    </xf>
    <xf numFmtId="0" fontId="38" fillId="0" borderId="27" xfId="2" applyBorder="1" applyAlignment="1">
      <alignment horizontal="left" vertical="center" wrapText="1"/>
    </xf>
    <xf numFmtId="0" fontId="38" fillId="0" borderId="28" xfId="2" applyBorder="1" applyAlignment="1">
      <alignment horizontal="left" vertical="center"/>
    </xf>
    <xf numFmtId="0" fontId="43" fillId="0" borderId="0" xfId="2" applyFont="1" applyAlignment="1">
      <alignment horizontal="left" vertical="center"/>
    </xf>
    <xf numFmtId="0" fontId="45" fillId="0" borderId="0" xfId="2" applyFont="1" applyAlignment="1">
      <alignment horizontal="left" vertical="center"/>
    </xf>
    <xf numFmtId="168" fontId="45" fillId="0" borderId="0" xfId="2" applyNumberFormat="1" applyFont="1" applyAlignment="1">
      <alignment horizontal="right" vertical="center"/>
    </xf>
    <xf numFmtId="0" fontId="45" fillId="0" borderId="0" xfId="2" applyFont="1" applyAlignment="1">
      <alignment horizontal="right" vertical="center"/>
    </xf>
    <xf numFmtId="0" fontId="38" fillId="4" borderId="0" xfId="2" applyFill="1" applyAlignment="1">
      <alignment horizontal="left" vertical="center"/>
    </xf>
    <xf numFmtId="0" fontId="46" fillId="4" borderId="29" xfId="2" applyFont="1" applyFill="1" applyBorder="1" applyAlignment="1">
      <alignment horizontal="left" vertical="center"/>
    </xf>
    <xf numFmtId="0" fontId="38" fillId="4" borderId="30" xfId="2" applyFill="1" applyBorder="1" applyAlignment="1">
      <alignment horizontal="left" vertical="center"/>
    </xf>
    <xf numFmtId="0" fontId="46" fillId="4" borderId="30" xfId="2" applyFont="1" applyFill="1" applyBorder="1" applyAlignment="1">
      <alignment horizontal="right" vertical="center"/>
    </xf>
    <xf numFmtId="0" fontId="46" fillId="4" borderId="30" xfId="2" applyFont="1" applyFill="1" applyBorder="1" applyAlignment="1">
      <alignment horizontal="center" vertical="center"/>
    </xf>
    <xf numFmtId="0" fontId="38" fillId="4" borderId="27" xfId="2" applyFill="1" applyBorder="1" applyAlignment="1">
      <alignment horizontal="left" vertical="center"/>
    </xf>
    <xf numFmtId="0" fontId="38" fillId="0" borderId="32" xfId="2" applyBorder="1" applyAlignment="1">
      <alignment horizontal="left" vertical="center"/>
    </xf>
    <xf numFmtId="0" fontId="38" fillId="0" borderId="33" xfId="2" applyBorder="1" applyAlignment="1">
      <alignment horizontal="left" vertical="center"/>
    </xf>
    <xf numFmtId="0" fontId="38" fillId="0" borderId="34" xfId="2" applyBorder="1" applyAlignment="1">
      <alignment horizontal="left" vertical="center"/>
    </xf>
    <xf numFmtId="0" fontId="38" fillId="0" borderId="23" xfId="2" applyBorder="1" applyAlignment="1">
      <alignment horizontal="left" vertical="center"/>
    </xf>
    <xf numFmtId="0" fontId="38" fillId="0" borderId="24" xfId="2" applyBorder="1" applyAlignment="1">
      <alignment horizontal="left" vertical="center"/>
    </xf>
    <xf numFmtId="0" fontId="38" fillId="0" borderId="25" xfId="2" applyBorder="1" applyAlignment="1">
      <alignment horizontal="left" vertical="center"/>
    </xf>
    <xf numFmtId="0" fontId="44" fillId="0" borderId="0" xfId="2" applyFont="1" applyAlignment="1">
      <alignment horizontal="left" vertical="center"/>
    </xf>
    <xf numFmtId="0" fontId="47" fillId="0" borderId="26" xfId="2" applyFont="1" applyBorder="1" applyAlignment="1">
      <alignment horizontal="left" vertical="center"/>
    </xf>
    <xf numFmtId="0" fontId="48" fillId="0" borderId="0" xfId="2" applyFont="1" applyAlignment="1">
      <alignment horizontal="left" vertical="center"/>
    </xf>
    <xf numFmtId="0" fontId="47" fillId="0" borderId="0" xfId="2" applyFont="1" applyAlignment="1">
      <alignment horizontal="left" vertical="center"/>
    </xf>
    <xf numFmtId="0" fontId="47" fillId="0" borderId="27" xfId="2" applyFont="1" applyBorder="1" applyAlignment="1">
      <alignment horizontal="left" vertical="center"/>
    </xf>
    <xf numFmtId="0" fontId="49" fillId="0" borderId="26" xfId="2" applyFont="1" applyBorder="1" applyAlignment="1">
      <alignment horizontal="left" vertical="center"/>
    </xf>
    <xf numFmtId="0" fontId="50" fillId="0" borderId="0" xfId="2" applyFont="1" applyAlignment="1">
      <alignment horizontal="left" vertical="center"/>
    </xf>
    <xf numFmtId="0" fontId="49" fillId="0" borderId="27" xfId="2" applyFont="1" applyBorder="1" applyAlignment="1">
      <alignment horizontal="left" vertical="center"/>
    </xf>
    <xf numFmtId="0" fontId="38" fillId="0" borderId="0" xfId="3"/>
    <xf numFmtId="0" fontId="0" fillId="0" borderId="0" xfId="3" applyFont="1"/>
    <xf numFmtId="0" fontId="51" fillId="0" borderId="0" xfId="3" applyFont="1" applyAlignment="1">
      <alignment horizontal="center"/>
    </xf>
    <xf numFmtId="0" fontId="38" fillId="0" borderId="0" xfId="3" applyAlignment="1">
      <alignment horizontal="center"/>
    </xf>
    <xf numFmtId="0" fontId="52" fillId="0" borderId="0" xfId="3" applyFont="1"/>
    <xf numFmtId="0" fontId="53" fillId="0" borderId="0" xfId="2" applyFont="1"/>
    <xf numFmtId="0" fontId="40" fillId="0" borderId="0" xfId="2" applyFont="1"/>
    <xf numFmtId="0" fontId="40" fillId="0" borderId="0" xfId="3" applyFont="1"/>
    <xf numFmtId="0" fontId="54" fillId="0" borderId="0" xfId="3" applyFont="1"/>
    <xf numFmtId="49" fontId="54" fillId="0" borderId="0" xfId="3" applyNumberFormat="1" applyFont="1"/>
    <xf numFmtId="0" fontId="55" fillId="0" borderId="0" xfId="3" applyFont="1"/>
    <xf numFmtId="0" fontId="55" fillId="0" borderId="0" xfId="3" applyFont="1" applyProtection="1">
      <protection locked="0"/>
    </xf>
    <xf numFmtId="0" fontId="55" fillId="0" borderId="0" xfId="3" applyFont="1" applyAlignment="1">
      <alignment horizontal="left" vertical="center"/>
    </xf>
    <xf numFmtId="49" fontId="55" fillId="0" borderId="0" xfId="3" applyNumberFormat="1" applyFont="1" applyAlignment="1">
      <alignment horizontal="left" vertical="center"/>
    </xf>
    <xf numFmtId="0" fontId="55" fillId="0" borderId="0" xfId="3" applyFont="1" applyAlignment="1" applyProtection="1">
      <alignment horizontal="left" vertical="center"/>
      <protection locked="0"/>
    </xf>
    <xf numFmtId="0" fontId="56" fillId="0" borderId="36" xfId="3" applyFont="1" applyBorder="1" applyAlignment="1">
      <alignment horizontal="center"/>
    </xf>
    <xf numFmtId="0" fontId="56" fillId="0" borderId="36" xfId="3" applyFont="1" applyBorder="1" applyAlignment="1">
      <alignment horizontal="center" vertical="center"/>
    </xf>
    <xf numFmtId="0" fontId="56" fillId="0" borderId="0" xfId="3" applyFont="1" applyAlignment="1">
      <alignment horizontal="center"/>
    </xf>
    <xf numFmtId="0" fontId="56" fillId="0" borderId="39" xfId="3" applyFont="1" applyBorder="1" applyAlignment="1">
      <alignment horizontal="center"/>
    </xf>
    <xf numFmtId="0" fontId="56" fillId="0" borderId="39" xfId="3" applyFont="1" applyBorder="1" applyAlignment="1">
      <alignment horizontal="center" vertical="center"/>
    </xf>
    <xf numFmtId="0" fontId="56" fillId="0" borderId="40" xfId="3" applyFont="1" applyBorder="1" applyAlignment="1" applyProtection="1">
      <alignment horizontal="center"/>
      <protection locked="0"/>
    </xf>
    <xf numFmtId="169" fontId="56" fillId="0" borderId="25" xfId="3" applyNumberFormat="1" applyFont="1" applyBorder="1" applyAlignment="1" applyProtection="1">
      <alignment horizontal="center"/>
      <protection locked="0"/>
    </xf>
    <xf numFmtId="169" fontId="56" fillId="0" borderId="41" xfId="3" applyNumberFormat="1" applyFont="1" applyBorder="1" applyAlignment="1" applyProtection="1">
      <alignment horizontal="center"/>
      <protection locked="0"/>
    </xf>
    <xf numFmtId="0" fontId="55" fillId="0" borderId="42" xfId="3" applyFont="1" applyBorder="1" applyAlignment="1">
      <alignment horizontal="center" vertical="center"/>
    </xf>
    <xf numFmtId="49" fontId="55" fillId="0" borderId="43" xfId="3" applyNumberFormat="1" applyFont="1" applyBorder="1" applyAlignment="1">
      <alignment horizontal="center" vertical="center"/>
    </xf>
    <xf numFmtId="49" fontId="56" fillId="0" borderId="43" xfId="3" applyNumberFormat="1" applyFont="1" applyBorder="1" applyAlignment="1" applyProtection="1">
      <alignment horizontal="center" vertical="center"/>
      <protection locked="0"/>
    </xf>
    <xf numFmtId="49" fontId="56" fillId="0" borderId="43" xfId="3" applyNumberFormat="1" applyFont="1" applyBorder="1" applyAlignment="1">
      <alignment horizontal="center" vertical="center"/>
    </xf>
    <xf numFmtId="49" fontId="55" fillId="0" borderId="43" xfId="3" applyNumberFormat="1" applyFont="1" applyBorder="1" applyAlignment="1">
      <alignment horizontal="left" vertical="center" wrapText="1"/>
    </xf>
    <xf numFmtId="0" fontId="55" fillId="0" borderId="43" xfId="2" applyFont="1" applyBorder="1" applyAlignment="1">
      <alignment horizontal="center" vertical="center"/>
    </xf>
    <xf numFmtId="3" fontId="55" fillId="0" borderId="43" xfId="3" applyNumberFormat="1" applyFont="1" applyBorder="1" applyAlignment="1" applyProtection="1">
      <alignment horizontal="center" vertical="center"/>
      <protection locked="0"/>
    </xf>
    <xf numFmtId="3" fontId="55" fillId="0" borderId="43" xfId="2" applyNumberFormat="1" applyFont="1" applyBorder="1" applyAlignment="1" applyProtection="1">
      <alignment horizontal="center" vertical="center"/>
      <protection locked="0"/>
    </xf>
    <xf numFmtId="3" fontId="55" fillId="0" borderId="44" xfId="2" applyNumberFormat="1" applyFont="1" applyBorder="1" applyAlignment="1" applyProtection="1">
      <alignment horizontal="center" vertical="center"/>
      <protection locked="0"/>
    </xf>
    <xf numFmtId="0" fontId="55" fillId="0" borderId="0" xfId="3" applyFont="1" applyAlignment="1">
      <alignment horizontal="right"/>
    </xf>
    <xf numFmtId="0" fontId="55" fillId="0" borderId="45" xfId="3" applyFont="1" applyBorder="1" applyAlignment="1" applyProtection="1">
      <alignment horizontal="center" vertical="center"/>
      <protection locked="0"/>
    </xf>
    <xf numFmtId="49" fontId="55" fillId="0" borderId="46" xfId="3" applyNumberFormat="1" applyFont="1" applyBorder="1" applyAlignment="1">
      <alignment horizontal="center" vertical="center"/>
    </xf>
    <xf numFmtId="0" fontId="56" fillId="0" borderId="46" xfId="3" applyFont="1" applyBorder="1" applyAlignment="1" applyProtection="1">
      <alignment horizontal="center" vertical="center"/>
      <protection locked="0"/>
    </xf>
    <xf numFmtId="49" fontId="56" fillId="0" borderId="46" xfId="3" applyNumberFormat="1" applyFont="1" applyBorder="1" applyAlignment="1">
      <alignment horizontal="center" vertical="center"/>
    </xf>
    <xf numFmtId="49" fontId="55" fillId="0" borderId="46" xfId="3" applyNumberFormat="1" applyFont="1" applyBorder="1" applyAlignment="1">
      <alignment horizontal="left" vertical="center" wrapText="1"/>
    </xf>
    <xf numFmtId="0" fontId="55" fillId="0" borderId="46" xfId="2" applyFont="1" applyBorder="1" applyAlignment="1">
      <alignment horizontal="center" vertical="center"/>
    </xf>
    <xf numFmtId="3" fontId="55" fillId="0" borderId="46" xfId="3" applyNumberFormat="1" applyFont="1" applyBorder="1" applyAlignment="1" applyProtection="1">
      <alignment horizontal="center" vertical="center"/>
      <protection locked="0"/>
    </xf>
    <xf numFmtId="3" fontId="55" fillId="0" borderId="46" xfId="2" applyNumberFormat="1" applyFont="1" applyBorder="1" applyAlignment="1" applyProtection="1">
      <alignment horizontal="center" vertical="center"/>
      <protection locked="0"/>
    </xf>
    <xf numFmtId="3" fontId="55" fillId="0" borderId="47" xfId="2" applyNumberFormat="1" applyFont="1" applyBorder="1" applyAlignment="1" applyProtection="1">
      <alignment horizontal="center" vertical="center"/>
      <protection locked="0"/>
    </xf>
    <xf numFmtId="0" fontId="55" fillId="0" borderId="45" xfId="3" applyFont="1" applyBorder="1" applyAlignment="1">
      <alignment horizontal="center" vertical="center"/>
    </xf>
    <xf numFmtId="0" fontId="55" fillId="0" borderId="46" xfId="3" applyFont="1" applyBorder="1" applyAlignment="1">
      <alignment horizontal="left" vertical="center" wrapText="1"/>
    </xf>
    <xf numFmtId="3" fontId="0" fillId="0" borderId="0" xfId="3" applyNumberFormat="1" applyFont="1"/>
    <xf numFmtId="0" fontId="55" fillId="0" borderId="48" xfId="3" applyFont="1" applyBorder="1" applyAlignment="1">
      <alignment horizontal="center" vertical="center"/>
    </xf>
    <xf numFmtId="0" fontId="55" fillId="0" borderId="49" xfId="3" applyFont="1" applyBorder="1" applyAlignment="1">
      <alignment horizontal="center" vertical="center"/>
    </xf>
    <xf numFmtId="0" fontId="56" fillId="0" borderId="49" xfId="3" applyFont="1" applyBorder="1" applyAlignment="1" applyProtection="1">
      <alignment horizontal="center" vertical="top"/>
      <protection locked="0"/>
    </xf>
    <xf numFmtId="49" fontId="56" fillId="0" borderId="49" xfId="3" applyNumberFormat="1" applyFont="1" applyBorder="1" applyAlignment="1">
      <alignment horizontal="center" vertical="center"/>
    </xf>
    <xf numFmtId="0" fontId="57" fillId="0" borderId="49" xfId="3" applyFont="1" applyBorder="1" applyAlignment="1">
      <alignment horizontal="left" wrapText="1"/>
    </xf>
    <xf numFmtId="49" fontId="56" fillId="0" borderId="49" xfId="3" applyNumberFormat="1" applyFont="1" applyBorder="1" applyAlignment="1" applyProtection="1">
      <alignment horizontal="center" vertical="top"/>
      <protection locked="0"/>
    </xf>
    <xf numFmtId="1" fontId="56" fillId="0" borderId="49" xfId="3" applyNumberFormat="1" applyFont="1" applyBorder="1" applyAlignment="1" applyProtection="1">
      <alignment horizontal="center" vertical="top"/>
      <protection locked="0"/>
    </xf>
    <xf numFmtId="3" fontId="56" fillId="0" borderId="49" xfId="3" applyNumberFormat="1" applyFont="1" applyBorder="1" applyAlignment="1" applyProtection="1">
      <alignment horizontal="center"/>
      <protection locked="0"/>
    </xf>
    <xf numFmtId="3" fontId="55" fillId="0" borderId="49" xfId="3" applyNumberFormat="1" applyFont="1" applyBorder="1" applyAlignment="1" applyProtection="1">
      <alignment horizontal="center" vertical="center"/>
      <protection locked="0"/>
    </xf>
    <xf numFmtId="3" fontId="55" fillId="0" borderId="49" xfId="2" applyNumberFormat="1" applyFont="1" applyBorder="1" applyAlignment="1" applyProtection="1">
      <alignment horizontal="center" vertical="center"/>
      <protection locked="0"/>
    </xf>
    <xf numFmtId="3" fontId="55" fillId="0" borderId="50" xfId="2" applyNumberFormat="1" applyFont="1" applyBorder="1" applyAlignment="1" applyProtection="1">
      <alignment horizontal="center" vertical="center"/>
      <protection locked="0"/>
    </xf>
    <xf numFmtId="0" fontId="56" fillId="0" borderId="0" xfId="3" applyFont="1" applyAlignment="1">
      <alignment horizontal="right"/>
    </xf>
    <xf numFmtId="0" fontId="58" fillId="0" borderId="0" xfId="3" applyFont="1" applyAlignment="1">
      <alignment horizontal="left" vertical="center"/>
    </xf>
    <xf numFmtId="0" fontId="55" fillId="0" borderId="0" xfId="3" applyFont="1" applyAlignment="1">
      <alignment horizontal="center" vertical="center"/>
    </xf>
    <xf numFmtId="0" fontId="56" fillId="0" borderId="0" xfId="3" applyFont="1" applyAlignment="1" applyProtection="1">
      <alignment horizontal="center" vertical="top"/>
      <protection locked="0"/>
    </xf>
    <xf numFmtId="49" fontId="56" fillId="0" borderId="0" xfId="3" applyNumberFormat="1" applyFont="1" applyAlignment="1">
      <alignment horizontal="center" vertical="center"/>
    </xf>
    <xf numFmtId="0" fontId="57" fillId="0" borderId="0" xfId="3" applyFont="1" applyAlignment="1">
      <alignment horizontal="left" wrapText="1"/>
    </xf>
    <xf numFmtId="49" fontId="56" fillId="0" borderId="0" xfId="3" applyNumberFormat="1" applyFont="1" applyAlignment="1" applyProtection="1">
      <alignment horizontal="center" vertical="top"/>
      <protection locked="0"/>
    </xf>
    <xf numFmtId="1" fontId="56" fillId="0" borderId="0" xfId="3" applyNumberFormat="1" applyFont="1" applyAlignment="1" applyProtection="1">
      <alignment horizontal="center" vertical="top"/>
      <protection locked="0"/>
    </xf>
    <xf numFmtId="3" fontId="56" fillId="0" borderId="0" xfId="3" applyNumberFormat="1" applyFont="1" applyAlignment="1" applyProtection="1">
      <alignment horizontal="right"/>
      <protection locked="0"/>
    </xf>
    <xf numFmtId="1" fontId="55" fillId="0" borderId="0" xfId="3" applyNumberFormat="1" applyFont="1" applyAlignment="1" applyProtection="1">
      <alignment horizontal="center" vertical="center"/>
      <protection locked="0"/>
    </xf>
    <xf numFmtId="0" fontId="58" fillId="0" borderId="23" xfId="3" applyFont="1" applyBorder="1" applyAlignment="1">
      <alignment horizontal="right" vertical="center"/>
    </xf>
    <xf numFmtId="0" fontId="58" fillId="0" borderId="24" xfId="3" applyFont="1" applyBorder="1" applyAlignment="1">
      <alignment horizontal="right" vertical="center"/>
    </xf>
    <xf numFmtId="0" fontId="55" fillId="0" borderId="24" xfId="3" applyFont="1" applyBorder="1" applyAlignment="1">
      <alignment horizontal="right" vertical="center"/>
    </xf>
    <xf numFmtId="3" fontId="55" fillId="0" borderId="51" xfId="3" applyNumberFormat="1" applyFont="1" applyBorder="1" applyAlignment="1" applyProtection="1">
      <alignment horizontal="center" vertical="center"/>
      <protection locked="0"/>
    </xf>
    <xf numFmtId="0" fontId="55" fillId="0" borderId="26" xfId="3" applyFont="1" applyBorder="1"/>
    <xf numFmtId="3" fontId="55" fillId="0" borderId="51" xfId="3" applyNumberFormat="1" applyFont="1" applyBorder="1" applyAlignment="1" applyProtection="1">
      <alignment horizontal="center"/>
      <protection locked="0"/>
    </xf>
    <xf numFmtId="0" fontId="55" fillId="0" borderId="32" xfId="3" applyFont="1" applyBorder="1"/>
    <xf numFmtId="0" fontId="55" fillId="0" borderId="33" xfId="3" applyFont="1" applyBorder="1"/>
    <xf numFmtId="3" fontId="55" fillId="0" borderId="51" xfId="2" applyNumberFormat="1" applyFont="1" applyBorder="1" applyAlignment="1" applyProtection="1">
      <alignment horizontal="center" vertical="center"/>
      <protection locked="0"/>
    </xf>
    <xf numFmtId="49" fontId="60" fillId="0" borderId="0" xfId="4" applyNumberFormat="1" applyFont="1"/>
    <xf numFmtId="0" fontId="59" fillId="0" borderId="0" xfId="4" applyAlignment="1">
      <alignment horizontal="left" vertical="top" indent="1"/>
    </xf>
    <xf numFmtId="0" fontId="59" fillId="0" borderId="0" xfId="4"/>
    <xf numFmtId="0" fontId="59" fillId="0" borderId="0" xfId="4" applyAlignment="1">
      <alignment horizontal="right" vertical="top"/>
    </xf>
    <xf numFmtId="3" fontId="59" fillId="0" borderId="0" xfId="4" applyNumberFormat="1" applyAlignment="1">
      <alignment vertical="top"/>
    </xf>
    <xf numFmtId="3" fontId="59" fillId="0" borderId="0" xfId="4" applyNumberFormat="1" applyAlignment="1">
      <alignment horizontal="center" vertical="top"/>
    </xf>
    <xf numFmtId="0" fontId="62" fillId="0" borderId="0" xfId="4" applyFont="1" applyAlignment="1">
      <alignment horizontal="right" vertical="top"/>
    </xf>
    <xf numFmtId="0" fontId="62" fillId="0" borderId="0" xfId="4" applyFont="1" applyAlignment="1">
      <alignment vertical="top"/>
    </xf>
    <xf numFmtId="0" fontId="59" fillId="0" borderId="0" xfId="4" applyAlignment="1">
      <alignment horizontal="center" vertical="top"/>
    </xf>
    <xf numFmtId="49" fontId="61" fillId="5" borderId="46" xfId="4" applyNumberFormat="1" applyFont="1" applyFill="1" applyBorder="1" applyAlignment="1">
      <alignment horizontal="center" vertical="top"/>
    </xf>
    <xf numFmtId="0" fontId="63" fillId="5" borderId="46" xfId="4" applyFont="1" applyFill="1" applyBorder="1" applyAlignment="1">
      <alignment horizontal="center" vertical="top"/>
    </xf>
    <xf numFmtId="0" fontId="63" fillId="5" borderId="46" xfId="4" applyFont="1" applyFill="1" applyBorder="1" applyAlignment="1">
      <alignment horizontal="center" vertical="top" wrapText="1"/>
    </xf>
    <xf numFmtId="0" fontId="64" fillId="0" borderId="46" xfId="4" applyFont="1" applyBorder="1" applyAlignment="1">
      <alignment horizontal="center" wrapText="1"/>
    </xf>
    <xf numFmtId="0" fontId="62" fillId="0" borderId="52" xfId="4" applyFont="1" applyBorder="1" applyAlignment="1">
      <alignment vertical="top"/>
    </xf>
    <xf numFmtId="0" fontId="62" fillId="0" borderId="52" xfId="4" applyFont="1" applyBorder="1" applyAlignment="1">
      <alignment vertical="top" wrapText="1"/>
    </xf>
    <xf numFmtId="0" fontId="65" fillId="0" borderId="53" xfId="4" applyFont="1" applyBorder="1" applyAlignment="1">
      <alignment vertical="top"/>
    </xf>
    <xf numFmtId="0" fontId="66" fillId="0" borderId="53" xfId="4" applyFont="1" applyBorder="1" applyAlignment="1">
      <alignment vertical="top"/>
    </xf>
    <xf numFmtId="0" fontId="65" fillId="0" borderId="53" xfId="4" applyFont="1" applyBorder="1" applyAlignment="1">
      <alignment vertical="top" wrapText="1"/>
    </xf>
    <xf numFmtId="3" fontId="65" fillId="0" borderId="53" xfId="4" applyNumberFormat="1" applyFont="1" applyBorder="1" applyAlignment="1">
      <alignment vertical="top"/>
    </xf>
    <xf numFmtId="0" fontId="67" fillId="0" borderId="54" xfId="4" applyFont="1" applyBorder="1" applyAlignment="1">
      <alignment vertical="top"/>
    </xf>
    <xf numFmtId="0" fontId="68" fillId="0" borderId="54" xfId="4" applyFont="1" applyBorder="1" applyAlignment="1">
      <alignment vertical="top"/>
    </xf>
    <xf numFmtId="0" fontId="67" fillId="0" borderId="54" xfId="4" applyFont="1" applyBorder="1" applyAlignment="1">
      <alignment vertical="top" wrapText="1"/>
    </xf>
    <xf numFmtId="3" fontId="67" fillId="0" borderId="54" xfId="4" applyNumberFormat="1" applyFont="1" applyBorder="1" applyAlignment="1">
      <alignment vertical="top"/>
    </xf>
    <xf numFmtId="0" fontId="59" fillId="0" borderId="55" xfId="4" applyBorder="1" applyAlignment="1">
      <alignment vertical="top"/>
    </xf>
    <xf numFmtId="0" fontId="69" fillId="0" borderId="55" xfId="4" applyFont="1" applyBorder="1" applyAlignment="1">
      <alignment vertical="top"/>
    </xf>
    <xf numFmtId="0" fontId="59" fillId="0" borderId="55" xfId="4" applyBorder="1" applyAlignment="1">
      <alignment vertical="top" wrapText="1"/>
    </xf>
    <xf numFmtId="3" fontId="59" fillId="0" borderId="55" xfId="4" applyNumberFormat="1" applyBorder="1" applyAlignment="1">
      <alignment vertical="top"/>
    </xf>
    <xf numFmtId="3" fontId="69" fillId="0" borderId="55" xfId="4" applyNumberFormat="1" applyFont="1" applyBorder="1" applyAlignment="1">
      <alignment vertical="top"/>
    </xf>
    <xf numFmtId="0" fontId="59" fillId="0" borderId="0" xfId="4" applyAlignment="1">
      <alignment vertical="top"/>
    </xf>
    <xf numFmtId="0" fontId="69" fillId="0" borderId="0" xfId="4" applyFont="1" applyAlignment="1">
      <alignment vertical="top"/>
    </xf>
    <xf numFmtId="0" fontId="59" fillId="0" borderId="0" xfId="4" applyAlignment="1">
      <alignment vertical="top" wrapText="1"/>
    </xf>
    <xf numFmtId="3" fontId="69" fillId="0" borderId="0" xfId="4" applyNumberFormat="1" applyFont="1" applyAlignment="1">
      <alignment vertical="top"/>
    </xf>
    <xf numFmtId="0" fontId="59" fillId="0" borderId="56" xfId="4" applyBorder="1" applyAlignment="1">
      <alignment vertical="top"/>
    </xf>
    <xf numFmtId="0" fontId="69" fillId="0" borderId="56" xfId="4" applyFont="1" applyBorder="1" applyAlignment="1">
      <alignment vertical="top"/>
    </xf>
    <xf numFmtId="0" fontId="59" fillId="0" borderId="56" xfId="4" applyBorder="1" applyAlignment="1">
      <alignment vertical="top" wrapText="1"/>
    </xf>
    <xf numFmtId="3" fontId="59" fillId="0" borderId="56" xfId="4" applyNumberFormat="1" applyBorder="1" applyAlignment="1">
      <alignment vertical="top"/>
    </xf>
    <xf numFmtId="3" fontId="69" fillId="0" borderId="56" xfId="4" applyNumberFormat="1" applyFont="1" applyBorder="1" applyAlignment="1">
      <alignment vertical="top"/>
    </xf>
    <xf numFmtId="0" fontId="59" fillId="0" borderId="0" xfId="4" applyAlignment="1">
      <alignment horizontal="center"/>
    </xf>
    <xf numFmtId="0" fontId="51" fillId="0" borderId="0" xfId="4" applyFont="1"/>
    <xf numFmtId="170" fontId="59" fillId="0" borderId="0" xfId="4" applyNumberFormat="1"/>
    <xf numFmtId="0" fontId="59" fillId="0" borderId="45" xfId="4" applyBorder="1"/>
    <xf numFmtId="0" fontId="59" fillId="0" borderId="46" xfId="4" applyBorder="1"/>
    <xf numFmtId="170" fontId="51" fillId="0" borderId="47" xfId="4" applyNumberFormat="1" applyFont="1" applyBorder="1" applyAlignment="1">
      <alignment horizontal="center"/>
    </xf>
    <xf numFmtId="0" fontId="69" fillId="0" borderId="45" xfId="4" applyFont="1" applyBorder="1"/>
    <xf numFmtId="0" fontId="69" fillId="0" borderId="46" xfId="4" applyFont="1" applyBorder="1"/>
    <xf numFmtId="170" fontId="69" fillId="0" borderId="47" xfId="4" applyNumberFormat="1" applyFont="1" applyBorder="1"/>
    <xf numFmtId="0" fontId="70" fillId="0" borderId="45" xfId="4" applyFont="1" applyBorder="1"/>
    <xf numFmtId="0" fontId="70" fillId="0" borderId="46" xfId="4" applyFont="1" applyBorder="1"/>
    <xf numFmtId="170" fontId="70" fillId="0" borderId="47" xfId="4" applyNumberFormat="1" applyFont="1" applyBorder="1"/>
    <xf numFmtId="0" fontId="71" fillId="0" borderId="0" xfId="4" applyFont="1" applyAlignment="1">
      <alignment horizontal="center"/>
    </xf>
    <xf numFmtId="0" fontId="71" fillId="0" borderId="0" xfId="4" applyFont="1"/>
    <xf numFmtId="0" fontId="59" fillId="0" borderId="0" xfId="4" applyAlignment="1">
      <alignment wrapText="1"/>
    </xf>
    <xf numFmtId="170" fontId="59" fillId="0" borderId="47" xfId="4" applyNumberFormat="1" applyBorder="1"/>
    <xf numFmtId="170" fontId="51" fillId="6" borderId="50" xfId="4" applyNumberFormat="1" applyFont="1" applyFill="1" applyBorder="1"/>
    <xf numFmtId="170" fontId="59" fillId="0" borderId="0" xfId="4" applyNumberFormat="1" applyAlignment="1">
      <alignment horizontal="center"/>
    </xf>
    <xf numFmtId="170" fontId="51" fillId="0" borderId="0" xfId="4" applyNumberFormat="1" applyFont="1"/>
    <xf numFmtId="0" fontId="59" fillId="0" borderId="0" xfId="4" applyAlignment="1">
      <alignment horizontal="right"/>
    </xf>
    <xf numFmtId="0" fontId="59" fillId="0" borderId="42" xfId="4" applyBorder="1"/>
    <xf numFmtId="0" fontId="72" fillId="0" borderId="43" xfId="4" applyFont="1" applyBorder="1"/>
    <xf numFmtId="170" fontId="69" fillId="0" borderId="44" xfId="4" applyNumberFormat="1" applyFont="1" applyBorder="1"/>
    <xf numFmtId="171" fontId="69" fillId="0" borderId="47" xfId="4" applyNumberFormat="1" applyFont="1" applyBorder="1"/>
    <xf numFmtId="0" fontId="73" fillId="0" borderId="48" xfId="4" applyFont="1" applyBorder="1"/>
    <xf numFmtId="0" fontId="69" fillId="0" borderId="49" xfId="4" applyFont="1" applyBorder="1"/>
    <xf numFmtId="170" fontId="69" fillId="0" borderId="50" xfId="4" applyNumberFormat="1" applyFont="1" applyBorder="1"/>
    <xf numFmtId="170" fontId="51" fillId="6" borderId="62" xfId="4" applyNumberFormat="1" applyFont="1" applyFill="1" applyBorder="1"/>
    <xf numFmtId="0" fontId="59" fillId="0" borderId="0" xfId="4" applyAlignment="1">
      <alignment horizontal="left" vertical="center"/>
    </xf>
    <xf numFmtId="170" fontId="59" fillId="0" borderId="0" xfId="4" applyNumberFormat="1" applyAlignment="1">
      <alignment horizontal="center" vertical="center"/>
    </xf>
    <xf numFmtId="0" fontId="59" fillId="0" borderId="0" xfId="4" applyAlignment="1">
      <alignment horizontal="center" vertical="center"/>
    </xf>
    <xf numFmtId="0" fontId="71" fillId="0" borderId="0" xfId="4" applyFont="1" applyAlignment="1">
      <alignment horizontal="center" vertical="center"/>
    </xf>
    <xf numFmtId="170" fontId="74" fillId="6" borderId="65" xfId="4" applyNumberFormat="1" applyFont="1" applyFill="1" applyBorder="1"/>
    <xf numFmtId="0" fontId="59" fillId="0" borderId="0" xfId="4" applyAlignment="1">
      <alignment horizontal="right" vertical="center"/>
    </xf>
    <xf numFmtId="0" fontId="69" fillId="0" borderId="0" xfId="4" applyFont="1"/>
    <xf numFmtId="170" fontId="69" fillId="0" borderId="0" xfId="4" applyNumberFormat="1" applyFont="1"/>
    <xf numFmtId="0" fontId="38" fillId="0" borderId="0" xfId="4" applyFont="1" applyAlignment="1">
      <alignment horizontal="left"/>
    </xf>
    <xf numFmtId="0" fontId="75" fillId="0" borderId="0" xfId="4" applyFont="1"/>
    <xf numFmtId="0" fontId="20" fillId="7" borderId="22" xfId="0" applyFont="1" applyFill="1" applyBorder="1" applyAlignment="1">
      <alignment horizontal="center" vertical="center"/>
    </xf>
    <xf numFmtId="0" fontId="35" fillId="7" borderId="22" xfId="0" applyFont="1" applyFill="1" applyBorder="1" applyAlignment="1">
      <alignment horizontal="center" vertical="center"/>
    </xf>
    <xf numFmtId="0" fontId="76" fillId="0" borderId="0" xfId="0" applyFont="1" applyAlignment="1">
      <alignment horizontal="left" vertical="center"/>
    </xf>
    <xf numFmtId="0" fontId="2" fillId="8" borderId="0" xfId="0" applyFont="1" applyFill="1" applyAlignment="1" applyProtection="1">
      <alignment horizontal="left" vertical="center"/>
      <protection locked="0"/>
    </xf>
    <xf numFmtId="49" fontId="2" fillId="8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4" fontId="20" fillId="8" borderId="22" xfId="0" applyNumberFormat="1" applyFont="1" applyFill="1" applyBorder="1" applyAlignment="1" applyProtection="1">
      <alignment vertical="center"/>
      <protection locked="0"/>
    </xf>
    <xf numFmtId="0" fontId="21" fillId="8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35" fillId="8" borderId="22" xfId="0" applyNumberFormat="1" applyFont="1" applyFill="1" applyBorder="1" applyAlignment="1" applyProtection="1">
      <alignment vertical="center"/>
      <protection locked="0"/>
    </xf>
    <xf numFmtId="0" fontId="35" fillId="8" borderId="14" xfId="0" applyFont="1" applyFill="1" applyBorder="1" applyAlignment="1" applyProtection="1">
      <alignment horizontal="left" vertical="center"/>
      <protection locked="0"/>
    </xf>
    <xf numFmtId="0" fontId="21" fillId="8" borderId="19" xfId="0" applyFont="1" applyFill="1" applyBorder="1" applyAlignment="1" applyProtection="1">
      <alignment horizontal="left" vertical="center"/>
      <protection locked="0"/>
    </xf>
    <xf numFmtId="0" fontId="0" fillId="0" borderId="20" xfId="0" applyBorder="1" applyAlignment="1">
      <alignment vertical="center"/>
    </xf>
    <xf numFmtId="0" fontId="59" fillId="0" borderId="0" xfId="4"/>
    <xf numFmtId="0" fontId="51" fillId="6" borderId="48" xfId="4" applyFont="1" applyFill="1" applyBorder="1"/>
    <xf numFmtId="0" fontId="51" fillId="6" borderId="49" xfId="4" applyFont="1" applyFill="1" applyBorder="1"/>
    <xf numFmtId="0" fontId="51" fillId="6" borderId="57" xfId="4" applyFont="1" applyFill="1" applyBorder="1"/>
    <xf numFmtId="0" fontId="51" fillId="6" borderId="58" xfId="4" applyFont="1" applyFill="1" applyBorder="1"/>
    <xf numFmtId="0" fontId="51" fillId="6" borderId="59" xfId="4" applyFont="1" applyFill="1" applyBorder="1"/>
    <xf numFmtId="0" fontId="51" fillId="6" borderId="60" xfId="4" applyFont="1" applyFill="1" applyBorder="1"/>
    <xf numFmtId="0" fontId="51" fillId="6" borderId="61" xfId="4" applyFont="1" applyFill="1" applyBorder="1"/>
    <xf numFmtId="0" fontId="74" fillId="6" borderId="63" xfId="4" applyFont="1" applyFill="1" applyBorder="1"/>
    <xf numFmtId="0" fontId="74" fillId="6" borderId="64" xfId="4" applyFont="1" applyFill="1" applyBorder="1"/>
    <xf numFmtId="0" fontId="40" fillId="0" borderId="0" xfId="4" applyFont="1" applyAlignment="1">
      <alignment horizontal="left"/>
    </xf>
    <xf numFmtId="0" fontId="51" fillId="6" borderId="42" xfId="4" applyFont="1" applyFill="1" applyBorder="1"/>
    <xf numFmtId="0" fontId="51" fillId="6" borderId="43" xfId="4" applyFont="1" applyFill="1" applyBorder="1"/>
    <xf numFmtId="0" fontId="51" fillId="6" borderId="44" xfId="4" applyFont="1" applyFill="1" applyBorder="1"/>
    <xf numFmtId="0" fontId="59" fillId="0" borderId="0" xfId="4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left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right" vertical="center"/>
    </xf>
    <xf numFmtId="0" fontId="20" fillId="3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77" fillId="0" borderId="0" xfId="0" applyFont="1" applyAlignment="1">
      <alignment horizontal="left" vertical="top" wrapText="1"/>
    </xf>
    <xf numFmtId="0" fontId="7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8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8" borderId="0" xfId="0" applyFont="1" applyFill="1" applyAlignment="1" applyProtection="1">
      <alignment horizontal="left" vertical="center"/>
      <protection locked="0"/>
    </xf>
    <xf numFmtId="0" fontId="42" fillId="0" borderId="0" xfId="2" applyFont="1" applyAlignment="1">
      <alignment horizontal="left" vertical="center"/>
    </xf>
    <xf numFmtId="0" fontId="39" fillId="0" borderId="27" xfId="2" applyFont="1" applyBorder="1" applyAlignment="1">
      <alignment horizontal="center" vertical="center"/>
    </xf>
    <xf numFmtId="165" fontId="42" fillId="0" borderId="0" xfId="2" applyNumberFormat="1" applyFont="1" applyAlignment="1">
      <alignment horizontal="left" vertical="top"/>
    </xf>
    <xf numFmtId="0" fontId="42" fillId="0" borderId="0" xfId="2" applyFont="1" applyAlignment="1">
      <alignment horizontal="left" vertical="center" wrapText="1"/>
    </xf>
    <xf numFmtId="39" fontId="44" fillId="0" borderId="0" xfId="2" applyNumberFormat="1" applyFont="1" applyAlignment="1">
      <alignment horizontal="right" vertical="center"/>
    </xf>
    <xf numFmtId="39" fontId="45" fillId="0" borderId="0" xfId="2" applyNumberFormat="1" applyFont="1" applyAlignment="1">
      <alignment horizontal="right" vertical="center"/>
    </xf>
    <xf numFmtId="39" fontId="47" fillId="0" borderId="0" xfId="2" applyNumberFormat="1" applyFont="1" applyAlignment="1">
      <alignment horizontal="right" vertical="center"/>
    </xf>
    <xf numFmtId="39" fontId="46" fillId="4" borderId="31" xfId="2" applyNumberFormat="1" applyFont="1" applyFill="1" applyBorder="1" applyAlignment="1">
      <alignment horizontal="right" vertical="center"/>
    </xf>
    <xf numFmtId="0" fontId="46" fillId="0" borderId="0" xfId="2" applyFont="1" applyAlignment="1">
      <alignment horizontal="left" vertical="center"/>
    </xf>
    <xf numFmtId="0" fontId="42" fillId="4" borderId="0" xfId="2" applyFont="1" applyFill="1" applyAlignment="1">
      <alignment horizontal="center" vertical="center"/>
    </xf>
    <xf numFmtId="0" fontId="58" fillId="0" borderId="51" xfId="3" applyFont="1" applyBorder="1" applyAlignment="1" applyProtection="1">
      <alignment horizontal="center"/>
      <protection locked="0"/>
    </xf>
    <xf numFmtId="0" fontId="56" fillId="0" borderId="35" xfId="3" applyFont="1" applyBorder="1" applyAlignment="1">
      <alignment horizontal="center" vertical="center"/>
    </xf>
    <xf numFmtId="0" fontId="56" fillId="0" borderId="36" xfId="3" applyFont="1" applyBorder="1" applyAlignment="1">
      <alignment horizontal="center" vertical="center"/>
    </xf>
    <xf numFmtId="169" fontId="56" fillId="0" borderId="37" xfId="3" applyNumberFormat="1" applyFont="1" applyBorder="1" applyAlignment="1" applyProtection="1">
      <alignment horizontal="center"/>
      <protection locked="0"/>
    </xf>
    <xf numFmtId="169" fontId="56" fillId="0" borderId="38" xfId="3" applyNumberFormat="1" applyFont="1" applyBorder="1" applyAlignment="1" applyProtection="1">
      <alignment horizontal="center"/>
      <protection locked="0"/>
    </xf>
    <xf numFmtId="1" fontId="55" fillId="0" borderId="51" xfId="3" applyNumberFormat="1" applyFont="1" applyBorder="1" applyAlignment="1" applyProtection="1">
      <alignment horizontal="center" vertical="center"/>
      <protection locked="0"/>
    </xf>
    <xf numFmtId="0" fontId="55" fillId="0" borderId="51" xfId="3" applyFont="1" applyBorder="1" applyAlignment="1" applyProtection="1">
      <alignment horizontal="center" vertical="center"/>
      <protection locked="0"/>
    </xf>
    <xf numFmtId="0" fontId="61" fillId="0" borderId="0" xfId="4" applyFont="1" applyAlignment="1">
      <alignment horizontal="left" vertical="top" indent="1"/>
    </xf>
    <xf numFmtId="0" fontId="59" fillId="0" borderId="0" xfId="4" applyAlignment="1">
      <alignment horizontal="left" vertical="top" indent="1"/>
    </xf>
    <xf numFmtId="0" fontId="61" fillId="5" borderId="46" xfId="4" applyFont="1" applyFill="1" applyBorder="1" applyAlignment="1">
      <alignment horizontal="left" vertical="top" indent="1"/>
    </xf>
  </cellXfs>
  <cellStyles count="5">
    <cellStyle name="Hypertextový odkaz" xfId="1" builtinId="8"/>
    <cellStyle name="Normální" xfId="0" builtinId="0" customBuiltin="1"/>
    <cellStyle name="Normální 2" xfId="2" xr:uid="{A51923EC-BFE7-472C-AA3E-905C6A18B915}"/>
    <cellStyle name="Normální 3" xfId="4" xr:uid="{F8CE179D-0EA1-49CC-AA69-9C56F785CC15}"/>
    <cellStyle name="normální_Kanalizace Litovel - Chudobín- ceny " xfId="3" xr:uid="{69576A54-6A1F-46D6-BD78-31224B55073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91F203BD-8B32-4FCE-A7D6-C78A06C04C6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45E970C4-8B61-4EE1-B783-B76755E3DA6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6502A00F-BBCF-4E82-93E3-177275755EE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1D8CCF7E-0C8F-4E82-A159-7DD672630A7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8C6E7D26-4B92-4617-A532-90BE9740231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BDF50DD1-58FB-4477-8753-7F52D64A646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AE31C24F-A5CA-4DAC-9F5C-4E5154F926D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vid_pc\Disk%20D%20(D)\Documents%20and%20Settings\Luk&#225;&#353;\Plocha\Rozpo&#269;ty%202009\&#381;amberk\Nab&#237;dkov&#253;%20se&#353;i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vid_pc\Disk%20D%20(D)\Documents%20and%20Settings\Luk&#225;&#353;\Plocha\Rozpo&#269;ty%202009\&#381;amberk\STAVEBN&#205;%20OBJEKTY\STAVEBN&#205;%20OBJEKTY\SO%2002%20OBSLU&#381;N&#221;%20OBJEKT\D.2.10%20PLYNOINSTA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vid_pc\Disk%20D%20(D)\Archiv_2009\5350_Kanalizace%20a%20&#268;OV%20Mladkov_ZD\V&#253;kaz%20v&#253;m&#283;r%20a%20specifikace\G.1%20V&#253;kaz%20v&#253;m&#283;r%20+%20rozpo&#269;et\Podklady\Stavebn&#237;%20-%20VAKStav\&#269;ov%20mladkov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SO 01"/>
      <sheetName val="SO 02"/>
      <sheetName val="SO 02 ZTI"/>
      <sheetName val="SO 02 ÚV"/>
      <sheetName val="SO 02 EL"/>
      <sheetName val="SO 02 SR"/>
      <sheetName val="SO 02 HR"/>
      <sheetName val="SO 02 VDT"/>
      <sheetName val="SO 02 PLYN"/>
      <sheetName val="SO 05"/>
      <sheetName val="SO 06"/>
      <sheetName val="SO 07"/>
      <sheetName val="SO 10"/>
      <sheetName val="PS 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/>
          </cell>
        </row>
        <row r="6">
          <cell r="A6" t="str">
            <v/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05"/>
      <sheetName val="SO 05.1"/>
      <sheetName val="SO 05.2"/>
      <sheetName val="SO 05.3"/>
      <sheetName val="SO 05.4"/>
      <sheetName val="ČS 1"/>
      <sheetName val="ČS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7A760-6AB5-4FAA-838E-4C56FAD88A99}">
  <sheetPr>
    <tabColor indexed="43"/>
  </sheetPr>
  <dimension ref="B1:M38"/>
  <sheetViews>
    <sheetView tabSelected="1" view="pageBreakPreview" zoomScaleNormal="100" zoomScaleSheetLayoutView="100" workbookViewId="0">
      <selection activeCell="G19" sqref="G19"/>
    </sheetView>
  </sheetViews>
  <sheetFormatPr defaultRowHeight="12.75"/>
  <cols>
    <col min="1" max="1" width="10.83203125" style="294" customWidth="1"/>
    <col min="2" max="2" width="13.1640625" style="294" customWidth="1"/>
    <col min="3" max="3" width="56.1640625" style="294" customWidth="1"/>
    <col min="4" max="4" width="30.6640625" style="331" customWidth="1"/>
    <col min="5" max="5" width="11.33203125" style="294" customWidth="1"/>
    <col min="6" max="6" width="10.33203125" style="294" customWidth="1"/>
    <col min="7" max="7" width="14.83203125" style="294" customWidth="1"/>
    <col min="8" max="8" width="15.33203125" style="294" customWidth="1"/>
    <col min="9" max="9" width="18.33203125" style="294" customWidth="1"/>
    <col min="10" max="10" width="18" style="329" customWidth="1"/>
    <col min="11" max="12" width="9.33203125" style="329"/>
    <col min="13" max="13" width="14" style="329" bestFit="1" customWidth="1"/>
    <col min="14" max="256" width="9.33203125" style="294"/>
    <col min="257" max="257" width="10.83203125" style="294" customWidth="1"/>
    <col min="258" max="258" width="13.1640625" style="294" customWidth="1"/>
    <col min="259" max="259" width="56.1640625" style="294" customWidth="1"/>
    <col min="260" max="260" width="30.6640625" style="294" customWidth="1"/>
    <col min="261" max="261" width="11.33203125" style="294" customWidth="1"/>
    <col min="262" max="262" width="10.33203125" style="294" customWidth="1"/>
    <col min="263" max="263" width="14.83203125" style="294" customWidth="1"/>
    <col min="264" max="264" width="15.33203125" style="294" customWidth="1"/>
    <col min="265" max="265" width="18.33203125" style="294" customWidth="1"/>
    <col min="266" max="266" width="18" style="294" customWidth="1"/>
    <col min="267" max="268" width="9.33203125" style="294"/>
    <col min="269" max="269" width="14" style="294" bestFit="1" customWidth="1"/>
    <col min="270" max="512" width="9.33203125" style="294"/>
    <col min="513" max="513" width="10.83203125" style="294" customWidth="1"/>
    <col min="514" max="514" width="13.1640625" style="294" customWidth="1"/>
    <col min="515" max="515" width="56.1640625" style="294" customWidth="1"/>
    <col min="516" max="516" width="30.6640625" style="294" customWidth="1"/>
    <col min="517" max="517" width="11.33203125" style="294" customWidth="1"/>
    <col min="518" max="518" width="10.33203125" style="294" customWidth="1"/>
    <col min="519" max="519" width="14.83203125" style="294" customWidth="1"/>
    <col min="520" max="520" width="15.33203125" style="294" customWidth="1"/>
    <col min="521" max="521" width="18.33203125" style="294" customWidth="1"/>
    <col min="522" max="522" width="18" style="294" customWidth="1"/>
    <col min="523" max="524" width="9.33203125" style="294"/>
    <col min="525" max="525" width="14" style="294" bestFit="1" customWidth="1"/>
    <col min="526" max="768" width="9.33203125" style="294"/>
    <col min="769" max="769" width="10.83203125" style="294" customWidth="1"/>
    <col min="770" max="770" width="13.1640625" style="294" customWidth="1"/>
    <col min="771" max="771" width="56.1640625" style="294" customWidth="1"/>
    <col min="772" max="772" width="30.6640625" style="294" customWidth="1"/>
    <col min="773" max="773" width="11.33203125" style="294" customWidth="1"/>
    <col min="774" max="774" width="10.33203125" style="294" customWidth="1"/>
    <col min="775" max="775" width="14.83203125" style="294" customWidth="1"/>
    <col min="776" max="776" width="15.33203125" style="294" customWidth="1"/>
    <col min="777" max="777" width="18.33203125" style="294" customWidth="1"/>
    <col min="778" max="778" width="18" style="294" customWidth="1"/>
    <col min="779" max="780" width="9.33203125" style="294"/>
    <col min="781" max="781" width="14" style="294" bestFit="1" customWidth="1"/>
    <col min="782" max="1024" width="9.33203125" style="294"/>
    <col min="1025" max="1025" width="10.83203125" style="294" customWidth="1"/>
    <col min="1026" max="1026" width="13.1640625" style="294" customWidth="1"/>
    <col min="1027" max="1027" width="56.1640625" style="294" customWidth="1"/>
    <col min="1028" max="1028" width="30.6640625" style="294" customWidth="1"/>
    <col min="1029" max="1029" width="11.33203125" style="294" customWidth="1"/>
    <col min="1030" max="1030" width="10.33203125" style="294" customWidth="1"/>
    <col min="1031" max="1031" width="14.83203125" style="294" customWidth="1"/>
    <col min="1032" max="1032" width="15.33203125" style="294" customWidth="1"/>
    <col min="1033" max="1033" width="18.33203125" style="294" customWidth="1"/>
    <col min="1034" max="1034" width="18" style="294" customWidth="1"/>
    <col min="1035" max="1036" width="9.33203125" style="294"/>
    <col min="1037" max="1037" width="14" style="294" bestFit="1" customWidth="1"/>
    <col min="1038" max="1280" width="9.33203125" style="294"/>
    <col min="1281" max="1281" width="10.83203125" style="294" customWidth="1"/>
    <col min="1282" max="1282" width="13.1640625" style="294" customWidth="1"/>
    <col min="1283" max="1283" width="56.1640625" style="294" customWidth="1"/>
    <col min="1284" max="1284" width="30.6640625" style="294" customWidth="1"/>
    <col min="1285" max="1285" width="11.33203125" style="294" customWidth="1"/>
    <col min="1286" max="1286" width="10.33203125" style="294" customWidth="1"/>
    <col min="1287" max="1287" width="14.83203125" style="294" customWidth="1"/>
    <col min="1288" max="1288" width="15.33203125" style="294" customWidth="1"/>
    <col min="1289" max="1289" width="18.33203125" style="294" customWidth="1"/>
    <col min="1290" max="1290" width="18" style="294" customWidth="1"/>
    <col min="1291" max="1292" width="9.33203125" style="294"/>
    <col min="1293" max="1293" width="14" style="294" bestFit="1" customWidth="1"/>
    <col min="1294" max="1536" width="9.33203125" style="294"/>
    <col min="1537" max="1537" width="10.83203125" style="294" customWidth="1"/>
    <col min="1538" max="1538" width="13.1640625" style="294" customWidth="1"/>
    <col min="1539" max="1539" width="56.1640625" style="294" customWidth="1"/>
    <col min="1540" max="1540" width="30.6640625" style="294" customWidth="1"/>
    <col min="1541" max="1541" width="11.33203125" style="294" customWidth="1"/>
    <col min="1542" max="1542" width="10.33203125" style="294" customWidth="1"/>
    <col min="1543" max="1543" width="14.83203125" style="294" customWidth="1"/>
    <col min="1544" max="1544" width="15.33203125" style="294" customWidth="1"/>
    <col min="1545" max="1545" width="18.33203125" style="294" customWidth="1"/>
    <col min="1546" max="1546" width="18" style="294" customWidth="1"/>
    <col min="1547" max="1548" width="9.33203125" style="294"/>
    <col min="1549" max="1549" width="14" style="294" bestFit="1" customWidth="1"/>
    <col min="1550" max="1792" width="9.33203125" style="294"/>
    <col min="1793" max="1793" width="10.83203125" style="294" customWidth="1"/>
    <col min="1794" max="1794" width="13.1640625" style="294" customWidth="1"/>
    <col min="1795" max="1795" width="56.1640625" style="294" customWidth="1"/>
    <col min="1796" max="1796" width="30.6640625" style="294" customWidth="1"/>
    <col min="1797" max="1797" width="11.33203125" style="294" customWidth="1"/>
    <col min="1798" max="1798" width="10.33203125" style="294" customWidth="1"/>
    <col min="1799" max="1799" width="14.83203125" style="294" customWidth="1"/>
    <col min="1800" max="1800" width="15.33203125" style="294" customWidth="1"/>
    <col min="1801" max="1801" width="18.33203125" style="294" customWidth="1"/>
    <col min="1802" max="1802" width="18" style="294" customWidth="1"/>
    <col min="1803" max="1804" width="9.33203125" style="294"/>
    <col min="1805" max="1805" width="14" style="294" bestFit="1" customWidth="1"/>
    <col min="1806" max="2048" width="9.33203125" style="294"/>
    <col min="2049" max="2049" width="10.83203125" style="294" customWidth="1"/>
    <col min="2050" max="2050" width="13.1640625" style="294" customWidth="1"/>
    <col min="2051" max="2051" width="56.1640625" style="294" customWidth="1"/>
    <col min="2052" max="2052" width="30.6640625" style="294" customWidth="1"/>
    <col min="2053" max="2053" width="11.33203125" style="294" customWidth="1"/>
    <col min="2054" max="2054" width="10.33203125" style="294" customWidth="1"/>
    <col min="2055" max="2055" width="14.83203125" style="294" customWidth="1"/>
    <col min="2056" max="2056" width="15.33203125" style="294" customWidth="1"/>
    <col min="2057" max="2057" width="18.33203125" style="294" customWidth="1"/>
    <col min="2058" max="2058" width="18" style="294" customWidth="1"/>
    <col min="2059" max="2060" width="9.33203125" style="294"/>
    <col min="2061" max="2061" width="14" style="294" bestFit="1" customWidth="1"/>
    <col min="2062" max="2304" width="9.33203125" style="294"/>
    <col min="2305" max="2305" width="10.83203125" style="294" customWidth="1"/>
    <col min="2306" max="2306" width="13.1640625" style="294" customWidth="1"/>
    <col min="2307" max="2307" width="56.1640625" style="294" customWidth="1"/>
    <col min="2308" max="2308" width="30.6640625" style="294" customWidth="1"/>
    <col min="2309" max="2309" width="11.33203125" style="294" customWidth="1"/>
    <col min="2310" max="2310" width="10.33203125" style="294" customWidth="1"/>
    <col min="2311" max="2311" width="14.83203125" style="294" customWidth="1"/>
    <col min="2312" max="2312" width="15.33203125" style="294" customWidth="1"/>
    <col min="2313" max="2313" width="18.33203125" style="294" customWidth="1"/>
    <col min="2314" max="2314" width="18" style="294" customWidth="1"/>
    <col min="2315" max="2316" width="9.33203125" style="294"/>
    <col min="2317" max="2317" width="14" style="294" bestFit="1" customWidth="1"/>
    <col min="2318" max="2560" width="9.33203125" style="294"/>
    <col min="2561" max="2561" width="10.83203125" style="294" customWidth="1"/>
    <col min="2562" max="2562" width="13.1640625" style="294" customWidth="1"/>
    <col min="2563" max="2563" width="56.1640625" style="294" customWidth="1"/>
    <col min="2564" max="2564" width="30.6640625" style="294" customWidth="1"/>
    <col min="2565" max="2565" width="11.33203125" style="294" customWidth="1"/>
    <col min="2566" max="2566" width="10.33203125" style="294" customWidth="1"/>
    <col min="2567" max="2567" width="14.83203125" style="294" customWidth="1"/>
    <col min="2568" max="2568" width="15.33203125" style="294" customWidth="1"/>
    <col min="2569" max="2569" width="18.33203125" style="294" customWidth="1"/>
    <col min="2570" max="2570" width="18" style="294" customWidth="1"/>
    <col min="2571" max="2572" width="9.33203125" style="294"/>
    <col min="2573" max="2573" width="14" style="294" bestFit="1" customWidth="1"/>
    <col min="2574" max="2816" width="9.33203125" style="294"/>
    <col min="2817" max="2817" width="10.83203125" style="294" customWidth="1"/>
    <col min="2818" max="2818" width="13.1640625" style="294" customWidth="1"/>
    <col min="2819" max="2819" width="56.1640625" style="294" customWidth="1"/>
    <col min="2820" max="2820" width="30.6640625" style="294" customWidth="1"/>
    <col min="2821" max="2821" width="11.33203125" style="294" customWidth="1"/>
    <col min="2822" max="2822" width="10.33203125" style="294" customWidth="1"/>
    <col min="2823" max="2823" width="14.83203125" style="294" customWidth="1"/>
    <col min="2824" max="2824" width="15.33203125" style="294" customWidth="1"/>
    <col min="2825" max="2825" width="18.33203125" style="294" customWidth="1"/>
    <col min="2826" max="2826" width="18" style="294" customWidth="1"/>
    <col min="2827" max="2828" width="9.33203125" style="294"/>
    <col min="2829" max="2829" width="14" style="294" bestFit="1" customWidth="1"/>
    <col min="2830" max="3072" width="9.33203125" style="294"/>
    <col min="3073" max="3073" width="10.83203125" style="294" customWidth="1"/>
    <col min="3074" max="3074" width="13.1640625" style="294" customWidth="1"/>
    <col min="3075" max="3075" width="56.1640625" style="294" customWidth="1"/>
    <col min="3076" max="3076" width="30.6640625" style="294" customWidth="1"/>
    <col min="3077" max="3077" width="11.33203125" style="294" customWidth="1"/>
    <col min="3078" max="3078" width="10.33203125" style="294" customWidth="1"/>
    <col min="3079" max="3079" width="14.83203125" style="294" customWidth="1"/>
    <col min="3080" max="3080" width="15.33203125" style="294" customWidth="1"/>
    <col min="3081" max="3081" width="18.33203125" style="294" customWidth="1"/>
    <col min="3082" max="3082" width="18" style="294" customWidth="1"/>
    <col min="3083" max="3084" width="9.33203125" style="294"/>
    <col min="3085" max="3085" width="14" style="294" bestFit="1" customWidth="1"/>
    <col min="3086" max="3328" width="9.33203125" style="294"/>
    <col min="3329" max="3329" width="10.83203125" style="294" customWidth="1"/>
    <col min="3330" max="3330" width="13.1640625" style="294" customWidth="1"/>
    <col min="3331" max="3331" width="56.1640625" style="294" customWidth="1"/>
    <col min="3332" max="3332" width="30.6640625" style="294" customWidth="1"/>
    <col min="3333" max="3333" width="11.33203125" style="294" customWidth="1"/>
    <col min="3334" max="3334" width="10.33203125" style="294" customWidth="1"/>
    <col min="3335" max="3335" width="14.83203125" style="294" customWidth="1"/>
    <col min="3336" max="3336" width="15.33203125" style="294" customWidth="1"/>
    <col min="3337" max="3337" width="18.33203125" style="294" customWidth="1"/>
    <col min="3338" max="3338" width="18" style="294" customWidth="1"/>
    <col min="3339" max="3340" width="9.33203125" style="294"/>
    <col min="3341" max="3341" width="14" style="294" bestFit="1" customWidth="1"/>
    <col min="3342" max="3584" width="9.33203125" style="294"/>
    <col min="3585" max="3585" width="10.83203125" style="294" customWidth="1"/>
    <col min="3586" max="3586" width="13.1640625" style="294" customWidth="1"/>
    <col min="3587" max="3587" width="56.1640625" style="294" customWidth="1"/>
    <col min="3588" max="3588" width="30.6640625" style="294" customWidth="1"/>
    <col min="3589" max="3589" width="11.33203125" style="294" customWidth="1"/>
    <col min="3590" max="3590" width="10.33203125" style="294" customWidth="1"/>
    <col min="3591" max="3591" width="14.83203125" style="294" customWidth="1"/>
    <col min="3592" max="3592" width="15.33203125" style="294" customWidth="1"/>
    <col min="3593" max="3593" width="18.33203125" style="294" customWidth="1"/>
    <col min="3594" max="3594" width="18" style="294" customWidth="1"/>
    <col min="3595" max="3596" width="9.33203125" style="294"/>
    <col min="3597" max="3597" width="14" style="294" bestFit="1" customWidth="1"/>
    <col min="3598" max="3840" width="9.33203125" style="294"/>
    <col min="3841" max="3841" width="10.83203125" style="294" customWidth="1"/>
    <col min="3842" max="3842" width="13.1640625" style="294" customWidth="1"/>
    <col min="3843" max="3843" width="56.1640625" style="294" customWidth="1"/>
    <col min="3844" max="3844" width="30.6640625" style="294" customWidth="1"/>
    <col min="3845" max="3845" width="11.33203125" style="294" customWidth="1"/>
    <col min="3846" max="3846" width="10.33203125" style="294" customWidth="1"/>
    <col min="3847" max="3847" width="14.83203125" style="294" customWidth="1"/>
    <col min="3848" max="3848" width="15.33203125" style="294" customWidth="1"/>
    <col min="3849" max="3849" width="18.33203125" style="294" customWidth="1"/>
    <col min="3850" max="3850" width="18" style="294" customWidth="1"/>
    <col min="3851" max="3852" width="9.33203125" style="294"/>
    <col min="3853" max="3853" width="14" style="294" bestFit="1" customWidth="1"/>
    <col min="3854" max="4096" width="9.33203125" style="294"/>
    <col min="4097" max="4097" width="10.83203125" style="294" customWidth="1"/>
    <col min="4098" max="4098" width="13.1640625" style="294" customWidth="1"/>
    <col min="4099" max="4099" width="56.1640625" style="294" customWidth="1"/>
    <col min="4100" max="4100" width="30.6640625" style="294" customWidth="1"/>
    <col min="4101" max="4101" width="11.33203125" style="294" customWidth="1"/>
    <col min="4102" max="4102" width="10.33203125" style="294" customWidth="1"/>
    <col min="4103" max="4103" width="14.83203125" style="294" customWidth="1"/>
    <col min="4104" max="4104" width="15.33203125" style="294" customWidth="1"/>
    <col min="4105" max="4105" width="18.33203125" style="294" customWidth="1"/>
    <col min="4106" max="4106" width="18" style="294" customWidth="1"/>
    <col min="4107" max="4108" width="9.33203125" style="294"/>
    <col min="4109" max="4109" width="14" style="294" bestFit="1" customWidth="1"/>
    <col min="4110" max="4352" width="9.33203125" style="294"/>
    <col min="4353" max="4353" width="10.83203125" style="294" customWidth="1"/>
    <col min="4354" max="4354" width="13.1640625" style="294" customWidth="1"/>
    <col min="4355" max="4355" width="56.1640625" style="294" customWidth="1"/>
    <col min="4356" max="4356" width="30.6640625" style="294" customWidth="1"/>
    <col min="4357" max="4357" width="11.33203125" style="294" customWidth="1"/>
    <col min="4358" max="4358" width="10.33203125" style="294" customWidth="1"/>
    <col min="4359" max="4359" width="14.83203125" style="294" customWidth="1"/>
    <col min="4360" max="4360" width="15.33203125" style="294" customWidth="1"/>
    <col min="4361" max="4361" width="18.33203125" style="294" customWidth="1"/>
    <col min="4362" max="4362" width="18" style="294" customWidth="1"/>
    <col min="4363" max="4364" width="9.33203125" style="294"/>
    <col min="4365" max="4365" width="14" style="294" bestFit="1" customWidth="1"/>
    <col min="4366" max="4608" width="9.33203125" style="294"/>
    <col min="4609" max="4609" width="10.83203125" style="294" customWidth="1"/>
    <col min="4610" max="4610" width="13.1640625" style="294" customWidth="1"/>
    <col min="4611" max="4611" width="56.1640625" style="294" customWidth="1"/>
    <col min="4612" max="4612" width="30.6640625" style="294" customWidth="1"/>
    <col min="4613" max="4613" width="11.33203125" style="294" customWidth="1"/>
    <col min="4614" max="4614" width="10.33203125" style="294" customWidth="1"/>
    <col min="4615" max="4615" width="14.83203125" style="294" customWidth="1"/>
    <col min="4616" max="4616" width="15.33203125" style="294" customWidth="1"/>
    <col min="4617" max="4617" width="18.33203125" style="294" customWidth="1"/>
    <col min="4618" max="4618" width="18" style="294" customWidth="1"/>
    <col min="4619" max="4620" width="9.33203125" style="294"/>
    <col min="4621" max="4621" width="14" style="294" bestFit="1" customWidth="1"/>
    <col min="4622" max="4864" width="9.33203125" style="294"/>
    <col min="4865" max="4865" width="10.83203125" style="294" customWidth="1"/>
    <col min="4866" max="4866" width="13.1640625" style="294" customWidth="1"/>
    <col min="4867" max="4867" width="56.1640625" style="294" customWidth="1"/>
    <col min="4868" max="4868" width="30.6640625" style="294" customWidth="1"/>
    <col min="4869" max="4869" width="11.33203125" style="294" customWidth="1"/>
    <col min="4870" max="4870" width="10.33203125" style="294" customWidth="1"/>
    <col min="4871" max="4871" width="14.83203125" style="294" customWidth="1"/>
    <col min="4872" max="4872" width="15.33203125" style="294" customWidth="1"/>
    <col min="4873" max="4873" width="18.33203125" style="294" customWidth="1"/>
    <col min="4874" max="4874" width="18" style="294" customWidth="1"/>
    <col min="4875" max="4876" width="9.33203125" style="294"/>
    <col min="4877" max="4877" width="14" style="294" bestFit="1" customWidth="1"/>
    <col min="4878" max="5120" width="9.33203125" style="294"/>
    <col min="5121" max="5121" width="10.83203125" style="294" customWidth="1"/>
    <col min="5122" max="5122" width="13.1640625" style="294" customWidth="1"/>
    <col min="5123" max="5123" width="56.1640625" style="294" customWidth="1"/>
    <col min="5124" max="5124" width="30.6640625" style="294" customWidth="1"/>
    <col min="5125" max="5125" width="11.33203125" style="294" customWidth="1"/>
    <col min="5126" max="5126" width="10.33203125" style="294" customWidth="1"/>
    <col min="5127" max="5127" width="14.83203125" style="294" customWidth="1"/>
    <col min="5128" max="5128" width="15.33203125" style="294" customWidth="1"/>
    <col min="5129" max="5129" width="18.33203125" style="294" customWidth="1"/>
    <col min="5130" max="5130" width="18" style="294" customWidth="1"/>
    <col min="5131" max="5132" width="9.33203125" style="294"/>
    <col min="5133" max="5133" width="14" style="294" bestFit="1" customWidth="1"/>
    <col min="5134" max="5376" width="9.33203125" style="294"/>
    <col min="5377" max="5377" width="10.83203125" style="294" customWidth="1"/>
    <col min="5378" max="5378" width="13.1640625" style="294" customWidth="1"/>
    <col min="5379" max="5379" width="56.1640625" style="294" customWidth="1"/>
    <col min="5380" max="5380" width="30.6640625" style="294" customWidth="1"/>
    <col min="5381" max="5381" width="11.33203125" style="294" customWidth="1"/>
    <col min="5382" max="5382" width="10.33203125" style="294" customWidth="1"/>
    <col min="5383" max="5383" width="14.83203125" style="294" customWidth="1"/>
    <col min="5384" max="5384" width="15.33203125" style="294" customWidth="1"/>
    <col min="5385" max="5385" width="18.33203125" style="294" customWidth="1"/>
    <col min="5386" max="5386" width="18" style="294" customWidth="1"/>
    <col min="5387" max="5388" width="9.33203125" style="294"/>
    <col min="5389" max="5389" width="14" style="294" bestFit="1" customWidth="1"/>
    <col min="5390" max="5632" width="9.33203125" style="294"/>
    <col min="5633" max="5633" width="10.83203125" style="294" customWidth="1"/>
    <col min="5634" max="5634" width="13.1640625" style="294" customWidth="1"/>
    <col min="5635" max="5635" width="56.1640625" style="294" customWidth="1"/>
    <col min="5636" max="5636" width="30.6640625" style="294" customWidth="1"/>
    <col min="5637" max="5637" width="11.33203125" style="294" customWidth="1"/>
    <col min="5638" max="5638" width="10.33203125" style="294" customWidth="1"/>
    <col min="5639" max="5639" width="14.83203125" style="294" customWidth="1"/>
    <col min="5640" max="5640" width="15.33203125" style="294" customWidth="1"/>
    <col min="5641" max="5641" width="18.33203125" style="294" customWidth="1"/>
    <col min="5642" max="5642" width="18" style="294" customWidth="1"/>
    <col min="5643" max="5644" width="9.33203125" style="294"/>
    <col min="5645" max="5645" width="14" style="294" bestFit="1" customWidth="1"/>
    <col min="5646" max="5888" width="9.33203125" style="294"/>
    <col min="5889" max="5889" width="10.83203125" style="294" customWidth="1"/>
    <col min="5890" max="5890" width="13.1640625" style="294" customWidth="1"/>
    <col min="5891" max="5891" width="56.1640625" style="294" customWidth="1"/>
    <col min="5892" max="5892" width="30.6640625" style="294" customWidth="1"/>
    <col min="5893" max="5893" width="11.33203125" style="294" customWidth="1"/>
    <col min="5894" max="5894" width="10.33203125" style="294" customWidth="1"/>
    <col min="5895" max="5895" width="14.83203125" style="294" customWidth="1"/>
    <col min="5896" max="5896" width="15.33203125" style="294" customWidth="1"/>
    <col min="5897" max="5897" width="18.33203125" style="294" customWidth="1"/>
    <col min="5898" max="5898" width="18" style="294" customWidth="1"/>
    <col min="5899" max="5900" width="9.33203125" style="294"/>
    <col min="5901" max="5901" width="14" style="294" bestFit="1" customWidth="1"/>
    <col min="5902" max="6144" width="9.33203125" style="294"/>
    <col min="6145" max="6145" width="10.83203125" style="294" customWidth="1"/>
    <col min="6146" max="6146" width="13.1640625" style="294" customWidth="1"/>
    <col min="6147" max="6147" width="56.1640625" style="294" customWidth="1"/>
    <col min="6148" max="6148" width="30.6640625" style="294" customWidth="1"/>
    <col min="6149" max="6149" width="11.33203125" style="294" customWidth="1"/>
    <col min="6150" max="6150" width="10.33203125" style="294" customWidth="1"/>
    <col min="6151" max="6151" width="14.83203125" style="294" customWidth="1"/>
    <col min="6152" max="6152" width="15.33203125" style="294" customWidth="1"/>
    <col min="6153" max="6153" width="18.33203125" style="294" customWidth="1"/>
    <col min="6154" max="6154" width="18" style="294" customWidth="1"/>
    <col min="6155" max="6156" width="9.33203125" style="294"/>
    <col min="6157" max="6157" width="14" style="294" bestFit="1" customWidth="1"/>
    <col min="6158" max="6400" width="9.33203125" style="294"/>
    <col min="6401" max="6401" width="10.83203125" style="294" customWidth="1"/>
    <col min="6402" max="6402" width="13.1640625" style="294" customWidth="1"/>
    <col min="6403" max="6403" width="56.1640625" style="294" customWidth="1"/>
    <col min="6404" max="6404" width="30.6640625" style="294" customWidth="1"/>
    <col min="6405" max="6405" width="11.33203125" style="294" customWidth="1"/>
    <col min="6406" max="6406" width="10.33203125" style="294" customWidth="1"/>
    <col min="6407" max="6407" width="14.83203125" style="294" customWidth="1"/>
    <col min="6408" max="6408" width="15.33203125" style="294" customWidth="1"/>
    <col min="6409" max="6409" width="18.33203125" style="294" customWidth="1"/>
    <col min="6410" max="6410" width="18" style="294" customWidth="1"/>
    <col min="6411" max="6412" width="9.33203125" style="294"/>
    <col min="6413" max="6413" width="14" style="294" bestFit="1" customWidth="1"/>
    <col min="6414" max="6656" width="9.33203125" style="294"/>
    <col min="6657" max="6657" width="10.83203125" style="294" customWidth="1"/>
    <col min="6658" max="6658" width="13.1640625" style="294" customWidth="1"/>
    <col min="6659" max="6659" width="56.1640625" style="294" customWidth="1"/>
    <col min="6660" max="6660" width="30.6640625" style="294" customWidth="1"/>
    <col min="6661" max="6661" width="11.33203125" style="294" customWidth="1"/>
    <col min="6662" max="6662" width="10.33203125" style="294" customWidth="1"/>
    <col min="6663" max="6663" width="14.83203125" style="294" customWidth="1"/>
    <col min="6664" max="6664" width="15.33203125" style="294" customWidth="1"/>
    <col min="6665" max="6665" width="18.33203125" style="294" customWidth="1"/>
    <col min="6666" max="6666" width="18" style="294" customWidth="1"/>
    <col min="6667" max="6668" width="9.33203125" style="294"/>
    <col min="6669" max="6669" width="14" style="294" bestFit="1" customWidth="1"/>
    <col min="6670" max="6912" width="9.33203125" style="294"/>
    <col min="6913" max="6913" width="10.83203125" style="294" customWidth="1"/>
    <col min="6914" max="6914" width="13.1640625" style="294" customWidth="1"/>
    <col min="6915" max="6915" width="56.1640625" style="294" customWidth="1"/>
    <col min="6916" max="6916" width="30.6640625" style="294" customWidth="1"/>
    <col min="6917" max="6917" width="11.33203125" style="294" customWidth="1"/>
    <col min="6918" max="6918" width="10.33203125" style="294" customWidth="1"/>
    <col min="6919" max="6919" width="14.83203125" style="294" customWidth="1"/>
    <col min="6920" max="6920" width="15.33203125" style="294" customWidth="1"/>
    <col min="6921" max="6921" width="18.33203125" style="294" customWidth="1"/>
    <col min="6922" max="6922" width="18" style="294" customWidth="1"/>
    <col min="6923" max="6924" width="9.33203125" style="294"/>
    <col min="6925" max="6925" width="14" style="294" bestFit="1" customWidth="1"/>
    <col min="6926" max="7168" width="9.33203125" style="294"/>
    <col min="7169" max="7169" width="10.83203125" style="294" customWidth="1"/>
    <col min="7170" max="7170" width="13.1640625" style="294" customWidth="1"/>
    <col min="7171" max="7171" width="56.1640625" style="294" customWidth="1"/>
    <col min="7172" max="7172" width="30.6640625" style="294" customWidth="1"/>
    <col min="7173" max="7173" width="11.33203125" style="294" customWidth="1"/>
    <col min="7174" max="7174" width="10.33203125" style="294" customWidth="1"/>
    <col min="7175" max="7175" width="14.83203125" style="294" customWidth="1"/>
    <col min="7176" max="7176" width="15.33203125" style="294" customWidth="1"/>
    <col min="7177" max="7177" width="18.33203125" style="294" customWidth="1"/>
    <col min="7178" max="7178" width="18" style="294" customWidth="1"/>
    <col min="7179" max="7180" width="9.33203125" style="294"/>
    <col min="7181" max="7181" width="14" style="294" bestFit="1" customWidth="1"/>
    <col min="7182" max="7424" width="9.33203125" style="294"/>
    <col min="7425" max="7425" width="10.83203125" style="294" customWidth="1"/>
    <col min="7426" max="7426" width="13.1640625" style="294" customWidth="1"/>
    <col min="7427" max="7427" width="56.1640625" style="294" customWidth="1"/>
    <col min="7428" max="7428" width="30.6640625" style="294" customWidth="1"/>
    <col min="7429" max="7429" width="11.33203125" style="294" customWidth="1"/>
    <col min="7430" max="7430" width="10.33203125" style="294" customWidth="1"/>
    <col min="7431" max="7431" width="14.83203125" style="294" customWidth="1"/>
    <col min="7432" max="7432" width="15.33203125" style="294" customWidth="1"/>
    <col min="7433" max="7433" width="18.33203125" style="294" customWidth="1"/>
    <col min="7434" max="7434" width="18" style="294" customWidth="1"/>
    <col min="7435" max="7436" width="9.33203125" style="294"/>
    <col min="7437" max="7437" width="14" style="294" bestFit="1" customWidth="1"/>
    <col min="7438" max="7680" width="9.33203125" style="294"/>
    <col min="7681" max="7681" width="10.83203125" style="294" customWidth="1"/>
    <col min="7682" max="7682" width="13.1640625" style="294" customWidth="1"/>
    <col min="7683" max="7683" width="56.1640625" style="294" customWidth="1"/>
    <col min="7684" max="7684" width="30.6640625" style="294" customWidth="1"/>
    <col min="7685" max="7685" width="11.33203125" style="294" customWidth="1"/>
    <col min="7686" max="7686" width="10.33203125" style="294" customWidth="1"/>
    <col min="7687" max="7687" width="14.83203125" style="294" customWidth="1"/>
    <col min="7688" max="7688" width="15.33203125" style="294" customWidth="1"/>
    <col min="7689" max="7689" width="18.33203125" style="294" customWidth="1"/>
    <col min="7690" max="7690" width="18" style="294" customWidth="1"/>
    <col min="7691" max="7692" width="9.33203125" style="294"/>
    <col min="7693" max="7693" width="14" style="294" bestFit="1" customWidth="1"/>
    <col min="7694" max="7936" width="9.33203125" style="294"/>
    <col min="7937" max="7937" width="10.83203125" style="294" customWidth="1"/>
    <col min="7938" max="7938" width="13.1640625" style="294" customWidth="1"/>
    <col min="7939" max="7939" width="56.1640625" style="294" customWidth="1"/>
    <col min="7940" max="7940" width="30.6640625" style="294" customWidth="1"/>
    <col min="7941" max="7941" width="11.33203125" style="294" customWidth="1"/>
    <col min="7942" max="7942" width="10.33203125" style="294" customWidth="1"/>
    <col min="7943" max="7943" width="14.83203125" style="294" customWidth="1"/>
    <col min="7944" max="7944" width="15.33203125" style="294" customWidth="1"/>
    <col min="7945" max="7945" width="18.33203125" style="294" customWidth="1"/>
    <col min="7946" max="7946" width="18" style="294" customWidth="1"/>
    <col min="7947" max="7948" width="9.33203125" style="294"/>
    <col min="7949" max="7949" width="14" style="294" bestFit="1" customWidth="1"/>
    <col min="7950" max="8192" width="9.33203125" style="294"/>
    <col min="8193" max="8193" width="10.83203125" style="294" customWidth="1"/>
    <col min="8194" max="8194" width="13.1640625" style="294" customWidth="1"/>
    <col min="8195" max="8195" width="56.1640625" style="294" customWidth="1"/>
    <col min="8196" max="8196" width="30.6640625" style="294" customWidth="1"/>
    <col min="8197" max="8197" width="11.33203125" style="294" customWidth="1"/>
    <col min="8198" max="8198" width="10.33203125" style="294" customWidth="1"/>
    <col min="8199" max="8199" width="14.83203125" style="294" customWidth="1"/>
    <col min="8200" max="8200" width="15.33203125" style="294" customWidth="1"/>
    <col min="8201" max="8201" width="18.33203125" style="294" customWidth="1"/>
    <col min="8202" max="8202" width="18" style="294" customWidth="1"/>
    <col min="8203" max="8204" width="9.33203125" style="294"/>
    <col min="8205" max="8205" width="14" style="294" bestFit="1" customWidth="1"/>
    <col min="8206" max="8448" width="9.33203125" style="294"/>
    <col min="8449" max="8449" width="10.83203125" style="294" customWidth="1"/>
    <col min="8450" max="8450" width="13.1640625" style="294" customWidth="1"/>
    <col min="8451" max="8451" width="56.1640625" style="294" customWidth="1"/>
    <col min="8452" max="8452" width="30.6640625" style="294" customWidth="1"/>
    <col min="8453" max="8453" width="11.33203125" style="294" customWidth="1"/>
    <col min="8454" max="8454" width="10.33203125" style="294" customWidth="1"/>
    <col min="8455" max="8455" width="14.83203125" style="294" customWidth="1"/>
    <col min="8456" max="8456" width="15.33203125" style="294" customWidth="1"/>
    <col min="8457" max="8457" width="18.33203125" style="294" customWidth="1"/>
    <col min="8458" max="8458" width="18" style="294" customWidth="1"/>
    <col min="8459" max="8460" width="9.33203125" style="294"/>
    <col min="8461" max="8461" width="14" style="294" bestFit="1" customWidth="1"/>
    <col min="8462" max="8704" width="9.33203125" style="294"/>
    <col min="8705" max="8705" width="10.83203125" style="294" customWidth="1"/>
    <col min="8706" max="8706" width="13.1640625" style="294" customWidth="1"/>
    <col min="8707" max="8707" width="56.1640625" style="294" customWidth="1"/>
    <col min="8708" max="8708" width="30.6640625" style="294" customWidth="1"/>
    <col min="8709" max="8709" width="11.33203125" style="294" customWidth="1"/>
    <col min="8710" max="8710" width="10.33203125" style="294" customWidth="1"/>
    <col min="8711" max="8711" width="14.83203125" style="294" customWidth="1"/>
    <col min="8712" max="8712" width="15.33203125" style="294" customWidth="1"/>
    <col min="8713" max="8713" width="18.33203125" style="294" customWidth="1"/>
    <col min="8714" max="8714" width="18" style="294" customWidth="1"/>
    <col min="8715" max="8716" width="9.33203125" style="294"/>
    <col min="8717" max="8717" width="14" style="294" bestFit="1" customWidth="1"/>
    <col min="8718" max="8960" width="9.33203125" style="294"/>
    <col min="8961" max="8961" width="10.83203125" style="294" customWidth="1"/>
    <col min="8962" max="8962" width="13.1640625" style="294" customWidth="1"/>
    <col min="8963" max="8963" width="56.1640625" style="294" customWidth="1"/>
    <col min="8964" max="8964" width="30.6640625" style="294" customWidth="1"/>
    <col min="8965" max="8965" width="11.33203125" style="294" customWidth="1"/>
    <col min="8966" max="8966" width="10.33203125" style="294" customWidth="1"/>
    <col min="8967" max="8967" width="14.83203125" style="294" customWidth="1"/>
    <col min="8968" max="8968" width="15.33203125" style="294" customWidth="1"/>
    <col min="8969" max="8969" width="18.33203125" style="294" customWidth="1"/>
    <col min="8970" max="8970" width="18" style="294" customWidth="1"/>
    <col min="8971" max="8972" width="9.33203125" style="294"/>
    <col min="8973" max="8973" width="14" style="294" bestFit="1" customWidth="1"/>
    <col min="8974" max="9216" width="9.33203125" style="294"/>
    <col min="9217" max="9217" width="10.83203125" style="294" customWidth="1"/>
    <col min="9218" max="9218" width="13.1640625" style="294" customWidth="1"/>
    <col min="9219" max="9219" width="56.1640625" style="294" customWidth="1"/>
    <col min="9220" max="9220" width="30.6640625" style="294" customWidth="1"/>
    <col min="9221" max="9221" width="11.33203125" style="294" customWidth="1"/>
    <col min="9222" max="9222" width="10.33203125" style="294" customWidth="1"/>
    <col min="9223" max="9223" width="14.83203125" style="294" customWidth="1"/>
    <col min="9224" max="9224" width="15.33203125" style="294" customWidth="1"/>
    <col min="9225" max="9225" width="18.33203125" style="294" customWidth="1"/>
    <col min="9226" max="9226" width="18" style="294" customWidth="1"/>
    <col min="9227" max="9228" width="9.33203125" style="294"/>
    <col min="9229" max="9229" width="14" style="294" bestFit="1" customWidth="1"/>
    <col min="9230" max="9472" width="9.33203125" style="294"/>
    <col min="9473" max="9473" width="10.83203125" style="294" customWidth="1"/>
    <col min="9474" max="9474" width="13.1640625" style="294" customWidth="1"/>
    <col min="9475" max="9475" width="56.1640625" style="294" customWidth="1"/>
    <col min="9476" max="9476" width="30.6640625" style="294" customWidth="1"/>
    <col min="9477" max="9477" width="11.33203125" style="294" customWidth="1"/>
    <col min="9478" max="9478" width="10.33203125" style="294" customWidth="1"/>
    <col min="9479" max="9479" width="14.83203125" style="294" customWidth="1"/>
    <col min="9480" max="9480" width="15.33203125" style="294" customWidth="1"/>
    <col min="9481" max="9481" width="18.33203125" style="294" customWidth="1"/>
    <col min="9482" max="9482" width="18" style="294" customWidth="1"/>
    <col min="9483" max="9484" width="9.33203125" style="294"/>
    <col min="9485" max="9485" width="14" style="294" bestFit="1" customWidth="1"/>
    <col min="9486" max="9728" width="9.33203125" style="294"/>
    <col min="9729" max="9729" width="10.83203125" style="294" customWidth="1"/>
    <col min="9730" max="9730" width="13.1640625" style="294" customWidth="1"/>
    <col min="9731" max="9731" width="56.1640625" style="294" customWidth="1"/>
    <col min="9732" max="9732" width="30.6640625" style="294" customWidth="1"/>
    <col min="9733" max="9733" width="11.33203125" style="294" customWidth="1"/>
    <col min="9734" max="9734" width="10.33203125" style="294" customWidth="1"/>
    <col min="9735" max="9735" width="14.83203125" style="294" customWidth="1"/>
    <col min="9736" max="9736" width="15.33203125" style="294" customWidth="1"/>
    <col min="9737" max="9737" width="18.33203125" style="294" customWidth="1"/>
    <col min="9738" max="9738" width="18" style="294" customWidth="1"/>
    <col min="9739" max="9740" width="9.33203125" style="294"/>
    <col min="9741" max="9741" width="14" style="294" bestFit="1" customWidth="1"/>
    <col min="9742" max="9984" width="9.33203125" style="294"/>
    <col min="9985" max="9985" width="10.83203125" style="294" customWidth="1"/>
    <col min="9986" max="9986" width="13.1640625" style="294" customWidth="1"/>
    <col min="9987" max="9987" width="56.1640625" style="294" customWidth="1"/>
    <col min="9988" max="9988" width="30.6640625" style="294" customWidth="1"/>
    <col min="9989" max="9989" width="11.33203125" style="294" customWidth="1"/>
    <col min="9990" max="9990" width="10.33203125" style="294" customWidth="1"/>
    <col min="9991" max="9991" width="14.83203125" style="294" customWidth="1"/>
    <col min="9992" max="9992" width="15.33203125" style="294" customWidth="1"/>
    <col min="9993" max="9993" width="18.33203125" style="294" customWidth="1"/>
    <col min="9994" max="9994" width="18" style="294" customWidth="1"/>
    <col min="9995" max="9996" width="9.33203125" style="294"/>
    <col min="9997" max="9997" width="14" style="294" bestFit="1" customWidth="1"/>
    <col min="9998" max="10240" width="9.33203125" style="294"/>
    <col min="10241" max="10241" width="10.83203125" style="294" customWidth="1"/>
    <col min="10242" max="10242" width="13.1640625" style="294" customWidth="1"/>
    <col min="10243" max="10243" width="56.1640625" style="294" customWidth="1"/>
    <col min="10244" max="10244" width="30.6640625" style="294" customWidth="1"/>
    <col min="10245" max="10245" width="11.33203125" style="294" customWidth="1"/>
    <col min="10246" max="10246" width="10.33203125" style="294" customWidth="1"/>
    <col min="10247" max="10247" width="14.83203125" style="294" customWidth="1"/>
    <col min="10248" max="10248" width="15.33203125" style="294" customWidth="1"/>
    <col min="10249" max="10249" width="18.33203125" style="294" customWidth="1"/>
    <col min="10250" max="10250" width="18" style="294" customWidth="1"/>
    <col min="10251" max="10252" width="9.33203125" style="294"/>
    <col min="10253" max="10253" width="14" style="294" bestFit="1" customWidth="1"/>
    <col min="10254" max="10496" width="9.33203125" style="294"/>
    <col min="10497" max="10497" width="10.83203125" style="294" customWidth="1"/>
    <col min="10498" max="10498" width="13.1640625" style="294" customWidth="1"/>
    <col min="10499" max="10499" width="56.1640625" style="294" customWidth="1"/>
    <col min="10500" max="10500" width="30.6640625" style="294" customWidth="1"/>
    <col min="10501" max="10501" width="11.33203125" style="294" customWidth="1"/>
    <col min="10502" max="10502" width="10.33203125" style="294" customWidth="1"/>
    <col min="10503" max="10503" width="14.83203125" style="294" customWidth="1"/>
    <col min="10504" max="10504" width="15.33203125" style="294" customWidth="1"/>
    <col min="10505" max="10505" width="18.33203125" style="294" customWidth="1"/>
    <col min="10506" max="10506" width="18" style="294" customWidth="1"/>
    <col min="10507" max="10508" width="9.33203125" style="294"/>
    <col min="10509" max="10509" width="14" style="294" bestFit="1" customWidth="1"/>
    <col min="10510" max="10752" width="9.33203125" style="294"/>
    <col min="10753" max="10753" width="10.83203125" style="294" customWidth="1"/>
    <col min="10754" max="10754" width="13.1640625" style="294" customWidth="1"/>
    <col min="10755" max="10755" width="56.1640625" style="294" customWidth="1"/>
    <col min="10756" max="10756" width="30.6640625" style="294" customWidth="1"/>
    <col min="10757" max="10757" width="11.33203125" style="294" customWidth="1"/>
    <col min="10758" max="10758" width="10.33203125" style="294" customWidth="1"/>
    <col min="10759" max="10759" width="14.83203125" style="294" customWidth="1"/>
    <col min="10760" max="10760" width="15.33203125" style="294" customWidth="1"/>
    <col min="10761" max="10761" width="18.33203125" style="294" customWidth="1"/>
    <col min="10762" max="10762" width="18" style="294" customWidth="1"/>
    <col min="10763" max="10764" width="9.33203125" style="294"/>
    <col min="10765" max="10765" width="14" style="294" bestFit="1" customWidth="1"/>
    <col min="10766" max="11008" width="9.33203125" style="294"/>
    <col min="11009" max="11009" width="10.83203125" style="294" customWidth="1"/>
    <col min="11010" max="11010" width="13.1640625" style="294" customWidth="1"/>
    <col min="11011" max="11011" width="56.1640625" style="294" customWidth="1"/>
    <col min="11012" max="11012" width="30.6640625" style="294" customWidth="1"/>
    <col min="11013" max="11013" width="11.33203125" style="294" customWidth="1"/>
    <col min="11014" max="11014" width="10.33203125" style="294" customWidth="1"/>
    <col min="11015" max="11015" width="14.83203125" style="294" customWidth="1"/>
    <col min="11016" max="11016" width="15.33203125" style="294" customWidth="1"/>
    <col min="11017" max="11017" width="18.33203125" style="294" customWidth="1"/>
    <col min="11018" max="11018" width="18" style="294" customWidth="1"/>
    <col min="11019" max="11020" width="9.33203125" style="294"/>
    <col min="11021" max="11021" width="14" style="294" bestFit="1" customWidth="1"/>
    <col min="11022" max="11264" width="9.33203125" style="294"/>
    <col min="11265" max="11265" width="10.83203125" style="294" customWidth="1"/>
    <col min="11266" max="11266" width="13.1640625" style="294" customWidth="1"/>
    <col min="11267" max="11267" width="56.1640625" style="294" customWidth="1"/>
    <col min="11268" max="11268" width="30.6640625" style="294" customWidth="1"/>
    <col min="11269" max="11269" width="11.33203125" style="294" customWidth="1"/>
    <col min="11270" max="11270" width="10.33203125" style="294" customWidth="1"/>
    <col min="11271" max="11271" width="14.83203125" style="294" customWidth="1"/>
    <col min="11272" max="11272" width="15.33203125" style="294" customWidth="1"/>
    <col min="11273" max="11273" width="18.33203125" style="294" customWidth="1"/>
    <col min="11274" max="11274" width="18" style="294" customWidth="1"/>
    <col min="11275" max="11276" width="9.33203125" style="294"/>
    <col min="11277" max="11277" width="14" style="294" bestFit="1" customWidth="1"/>
    <col min="11278" max="11520" width="9.33203125" style="294"/>
    <col min="11521" max="11521" width="10.83203125" style="294" customWidth="1"/>
    <col min="11522" max="11522" width="13.1640625" style="294" customWidth="1"/>
    <col min="11523" max="11523" width="56.1640625" style="294" customWidth="1"/>
    <col min="11524" max="11524" width="30.6640625" style="294" customWidth="1"/>
    <col min="11525" max="11525" width="11.33203125" style="294" customWidth="1"/>
    <col min="11526" max="11526" width="10.33203125" style="294" customWidth="1"/>
    <col min="11527" max="11527" width="14.83203125" style="294" customWidth="1"/>
    <col min="11528" max="11528" width="15.33203125" style="294" customWidth="1"/>
    <col min="11529" max="11529" width="18.33203125" style="294" customWidth="1"/>
    <col min="11530" max="11530" width="18" style="294" customWidth="1"/>
    <col min="11531" max="11532" width="9.33203125" style="294"/>
    <col min="11533" max="11533" width="14" style="294" bestFit="1" customWidth="1"/>
    <col min="11534" max="11776" width="9.33203125" style="294"/>
    <col min="11777" max="11777" width="10.83203125" style="294" customWidth="1"/>
    <col min="11778" max="11778" width="13.1640625" style="294" customWidth="1"/>
    <col min="11779" max="11779" width="56.1640625" style="294" customWidth="1"/>
    <col min="11780" max="11780" width="30.6640625" style="294" customWidth="1"/>
    <col min="11781" max="11781" width="11.33203125" style="294" customWidth="1"/>
    <col min="11782" max="11782" width="10.33203125" style="294" customWidth="1"/>
    <col min="11783" max="11783" width="14.83203125" style="294" customWidth="1"/>
    <col min="11784" max="11784" width="15.33203125" style="294" customWidth="1"/>
    <col min="11785" max="11785" width="18.33203125" style="294" customWidth="1"/>
    <col min="11786" max="11786" width="18" style="294" customWidth="1"/>
    <col min="11787" max="11788" width="9.33203125" style="294"/>
    <col min="11789" max="11789" width="14" style="294" bestFit="1" customWidth="1"/>
    <col min="11790" max="12032" width="9.33203125" style="294"/>
    <col min="12033" max="12033" width="10.83203125" style="294" customWidth="1"/>
    <col min="12034" max="12034" width="13.1640625" style="294" customWidth="1"/>
    <col min="12035" max="12035" width="56.1640625" style="294" customWidth="1"/>
    <col min="12036" max="12036" width="30.6640625" style="294" customWidth="1"/>
    <col min="12037" max="12037" width="11.33203125" style="294" customWidth="1"/>
    <col min="12038" max="12038" width="10.33203125" style="294" customWidth="1"/>
    <col min="12039" max="12039" width="14.83203125" style="294" customWidth="1"/>
    <col min="12040" max="12040" width="15.33203125" style="294" customWidth="1"/>
    <col min="12041" max="12041" width="18.33203125" style="294" customWidth="1"/>
    <col min="12042" max="12042" width="18" style="294" customWidth="1"/>
    <col min="12043" max="12044" width="9.33203125" style="294"/>
    <col min="12045" max="12045" width="14" style="294" bestFit="1" customWidth="1"/>
    <col min="12046" max="12288" width="9.33203125" style="294"/>
    <col min="12289" max="12289" width="10.83203125" style="294" customWidth="1"/>
    <col min="12290" max="12290" width="13.1640625" style="294" customWidth="1"/>
    <col min="12291" max="12291" width="56.1640625" style="294" customWidth="1"/>
    <col min="12292" max="12292" width="30.6640625" style="294" customWidth="1"/>
    <col min="12293" max="12293" width="11.33203125" style="294" customWidth="1"/>
    <col min="12294" max="12294" width="10.33203125" style="294" customWidth="1"/>
    <col min="12295" max="12295" width="14.83203125" style="294" customWidth="1"/>
    <col min="12296" max="12296" width="15.33203125" style="294" customWidth="1"/>
    <col min="12297" max="12297" width="18.33203125" style="294" customWidth="1"/>
    <col min="12298" max="12298" width="18" style="294" customWidth="1"/>
    <col min="12299" max="12300" width="9.33203125" style="294"/>
    <col min="12301" max="12301" width="14" style="294" bestFit="1" customWidth="1"/>
    <col min="12302" max="12544" width="9.33203125" style="294"/>
    <col min="12545" max="12545" width="10.83203125" style="294" customWidth="1"/>
    <col min="12546" max="12546" width="13.1640625" style="294" customWidth="1"/>
    <col min="12547" max="12547" width="56.1640625" style="294" customWidth="1"/>
    <col min="12548" max="12548" width="30.6640625" style="294" customWidth="1"/>
    <col min="12549" max="12549" width="11.33203125" style="294" customWidth="1"/>
    <col min="12550" max="12550" width="10.33203125" style="294" customWidth="1"/>
    <col min="12551" max="12551" width="14.83203125" style="294" customWidth="1"/>
    <col min="12552" max="12552" width="15.33203125" style="294" customWidth="1"/>
    <col min="12553" max="12553" width="18.33203125" style="294" customWidth="1"/>
    <col min="12554" max="12554" width="18" style="294" customWidth="1"/>
    <col min="12555" max="12556" width="9.33203125" style="294"/>
    <col min="12557" max="12557" width="14" style="294" bestFit="1" customWidth="1"/>
    <col min="12558" max="12800" width="9.33203125" style="294"/>
    <col min="12801" max="12801" width="10.83203125" style="294" customWidth="1"/>
    <col min="12802" max="12802" width="13.1640625" style="294" customWidth="1"/>
    <col min="12803" max="12803" width="56.1640625" style="294" customWidth="1"/>
    <col min="12804" max="12804" width="30.6640625" style="294" customWidth="1"/>
    <col min="12805" max="12805" width="11.33203125" style="294" customWidth="1"/>
    <col min="12806" max="12806" width="10.33203125" style="294" customWidth="1"/>
    <col min="12807" max="12807" width="14.83203125" style="294" customWidth="1"/>
    <col min="12808" max="12808" width="15.33203125" style="294" customWidth="1"/>
    <col min="12809" max="12809" width="18.33203125" style="294" customWidth="1"/>
    <col min="12810" max="12810" width="18" style="294" customWidth="1"/>
    <col min="12811" max="12812" width="9.33203125" style="294"/>
    <col min="12813" max="12813" width="14" style="294" bestFit="1" customWidth="1"/>
    <col min="12814" max="13056" width="9.33203125" style="294"/>
    <col min="13057" max="13057" width="10.83203125" style="294" customWidth="1"/>
    <col min="13058" max="13058" width="13.1640625" style="294" customWidth="1"/>
    <col min="13059" max="13059" width="56.1640625" style="294" customWidth="1"/>
    <col min="13060" max="13060" width="30.6640625" style="294" customWidth="1"/>
    <col min="13061" max="13061" width="11.33203125" style="294" customWidth="1"/>
    <col min="13062" max="13062" width="10.33203125" style="294" customWidth="1"/>
    <col min="13063" max="13063" width="14.83203125" style="294" customWidth="1"/>
    <col min="13064" max="13064" width="15.33203125" style="294" customWidth="1"/>
    <col min="13065" max="13065" width="18.33203125" style="294" customWidth="1"/>
    <col min="13066" max="13066" width="18" style="294" customWidth="1"/>
    <col min="13067" max="13068" width="9.33203125" style="294"/>
    <col min="13069" max="13069" width="14" style="294" bestFit="1" customWidth="1"/>
    <col min="13070" max="13312" width="9.33203125" style="294"/>
    <col min="13313" max="13313" width="10.83203125" style="294" customWidth="1"/>
    <col min="13314" max="13314" width="13.1640625" style="294" customWidth="1"/>
    <col min="13315" max="13315" width="56.1640625" style="294" customWidth="1"/>
    <col min="13316" max="13316" width="30.6640625" style="294" customWidth="1"/>
    <col min="13317" max="13317" width="11.33203125" style="294" customWidth="1"/>
    <col min="13318" max="13318" width="10.33203125" style="294" customWidth="1"/>
    <col min="13319" max="13319" width="14.83203125" style="294" customWidth="1"/>
    <col min="13320" max="13320" width="15.33203125" style="294" customWidth="1"/>
    <col min="13321" max="13321" width="18.33203125" style="294" customWidth="1"/>
    <col min="13322" max="13322" width="18" style="294" customWidth="1"/>
    <col min="13323" max="13324" width="9.33203125" style="294"/>
    <col min="13325" max="13325" width="14" style="294" bestFit="1" customWidth="1"/>
    <col min="13326" max="13568" width="9.33203125" style="294"/>
    <col min="13569" max="13569" width="10.83203125" style="294" customWidth="1"/>
    <col min="13570" max="13570" width="13.1640625" style="294" customWidth="1"/>
    <col min="13571" max="13571" width="56.1640625" style="294" customWidth="1"/>
    <col min="13572" max="13572" width="30.6640625" style="294" customWidth="1"/>
    <col min="13573" max="13573" width="11.33203125" style="294" customWidth="1"/>
    <col min="13574" max="13574" width="10.33203125" style="294" customWidth="1"/>
    <col min="13575" max="13575" width="14.83203125" style="294" customWidth="1"/>
    <col min="13576" max="13576" width="15.33203125" style="294" customWidth="1"/>
    <col min="13577" max="13577" width="18.33203125" style="294" customWidth="1"/>
    <col min="13578" max="13578" width="18" style="294" customWidth="1"/>
    <col min="13579" max="13580" width="9.33203125" style="294"/>
    <col min="13581" max="13581" width="14" style="294" bestFit="1" customWidth="1"/>
    <col min="13582" max="13824" width="9.33203125" style="294"/>
    <col min="13825" max="13825" width="10.83203125" style="294" customWidth="1"/>
    <col min="13826" max="13826" width="13.1640625" style="294" customWidth="1"/>
    <col min="13827" max="13827" width="56.1640625" style="294" customWidth="1"/>
    <col min="13828" max="13828" width="30.6640625" style="294" customWidth="1"/>
    <col min="13829" max="13829" width="11.33203125" style="294" customWidth="1"/>
    <col min="13830" max="13830" width="10.33203125" style="294" customWidth="1"/>
    <col min="13831" max="13831" width="14.83203125" style="294" customWidth="1"/>
    <col min="13832" max="13832" width="15.33203125" style="294" customWidth="1"/>
    <col min="13833" max="13833" width="18.33203125" style="294" customWidth="1"/>
    <col min="13834" max="13834" width="18" style="294" customWidth="1"/>
    <col min="13835" max="13836" width="9.33203125" style="294"/>
    <col min="13837" max="13837" width="14" style="294" bestFit="1" customWidth="1"/>
    <col min="13838" max="14080" width="9.33203125" style="294"/>
    <col min="14081" max="14081" width="10.83203125" style="294" customWidth="1"/>
    <col min="14082" max="14082" width="13.1640625" style="294" customWidth="1"/>
    <col min="14083" max="14083" width="56.1640625" style="294" customWidth="1"/>
    <col min="14084" max="14084" width="30.6640625" style="294" customWidth="1"/>
    <col min="14085" max="14085" width="11.33203125" style="294" customWidth="1"/>
    <col min="14086" max="14086" width="10.33203125" style="294" customWidth="1"/>
    <col min="14087" max="14087" width="14.83203125" style="294" customWidth="1"/>
    <col min="14088" max="14088" width="15.33203125" style="294" customWidth="1"/>
    <col min="14089" max="14089" width="18.33203125" style="294" customWidth="1"/>
    <col min="14090" max="14090" width="18" style="294" customWidth="1"/>
    <col min="14091" max="14092" width="9.33203125" style="294"/>
    <col min="14093" max="14093" width="14" style="294" bestFit="1" customWidth="1"/>
    <col min="14094" max="14336" width="9.33203125" style="294"/>
    <col min="14337" max="14337" width="10.83203125" style="294" customWidth="1"/>
    <col min="14338" max="14338" width="13.1640625" style="294" customWidth="1"/>
    <col min="14339" max="14339" width="56.1640625" style="294" customWidth="1"/>
    <col min="14340" max="14340" width="30.6640625" style="294" customWidth="1"/>
    <col min="14341" max="14341" width="11.33203125" style="294" customWidth="1"/>
    <col min="14342" max="14342" width="10.33203125" style="294" customWidth="1"/>
    <col min="14343" max="14343" width="14.83203125" style="294" customWidth="1"/>
    <col min="14344" max="14344" width="15.33203125" style="294" customWidth="1"/>
    <col min="14345" max="14345" width="18.33203125" style="294" customWidth="1"/>
    <col min="14346" max="14346" width="18" style="294" customWidth="1"/>
    <col min="14347" max="14348" width="9.33203125" style="294"/>
    <col min="14349" max="14349" width="14" style="294" bestFit="1" customWidth="1"/>
    <col min="14350" max="14592" width="9.33203125" style="294"/>
    <col min="14593" max="14593" width="10.83203125" style="294" customWidth="1"/>
    <col min="14594" max="14594" width="13.1640625" style="294" customWidth="1"/>
    <col min="14595" max="14595" width="56.1640625" style="294" customWidth="1"/>
    <col min="14596" max="14596" width="30.6640625" style="294" customWidth="1"/>
    <col min="14597" max="14597" width="11.33203125" style="294" customWidth="1"/>
    <col min="14598" max="14598" width="10.33203125" style="294" customWidth="1"/>
    <col min="14599" max="14599" width="14.83203125" style="294" customWidth="1"/>
    <col min="14600" max="14600" width="15.33203125" style="294" customWidth="1"/>
    <col min="14601" max="14601" width="18.33203125" style="294" customWidth="1"/>
    <col min="14602" max="14602" width="18" style="294" customWidth="1"/>
    <col min="14603" max="14604" width="9.33203125" style="294"/>
    <col min="14605" max="14605" width="14" style="294" bestFit="1" customWidth="1"/>
    <col min="14606" max="14848" width="9.33203125" style="294"/>
    <col min="14849" max="14849" width="10.83203125" style="294" customWidth="1"/>
    <col min="14850" max="14850" width="13.1640625" style="294" customWidth="1"/>
    <col min="14851" max="14851" width="56.1640625" style="294" customWidth="1"/>
    <col min="14852" max="14852" width="30.6640625" style="294" customWidth="1"/>
    <col min="14853" max="14853" width="11.33203125" style="294" customWidth="1"/>
    <col min="14854" max="14854" width="10.33203125" style="294" customWidth="1"/>
    <col min="14855" max="14855" width="14.83203125" style="294" customWidth="1"/>
    <col min="14856" max="14856" width="15.33203125" style="294" customWidth="1"/>
    <col min="14857" max="14857" width="18.33203125" style="294" customWidth="1"/>
    <col min="14858" max="14858" width="18" style="294" customWidth="1"/>
    <col min="14859" max="14860" width="9.33203125" style="294"/>
    <col min="14861" max="14861" width="14" style="294" bestFit="1" customWidth="1"/>
    <col min="14862" max="15104" width="9.33203125" style="294"/>
    <col min="15105" max="15105" width="10.83203125" style="294" customWidth="1"/>
    <col min="15106" max="15106" width="13.1640625" style="294" customWidth="1"/>
    <col min="15107" max="15107" width="56.1640625" style="294" customWidth="1"/>
    <col min="15108" max="15108" width="30.6640625" style="294" customWidth="1"/>
    <col min="15109" max="15109" width="11.33203125" style="294" customWidth="1"/>
    <col min="15110" max="15110" width="10.33203125" style="294" customWidth="1"/>
    <col min="15111" max="15111" width="14.83203125" style="294" customWidth="1"/>
    <col min="15112" max="15112" width="15.33203125" style="294" customWidth="1"/>
    <col min="15113" max="15113" width="18.33203125" style="294" customWidth="1"/>
    <col min="15114" max="15114" width="18" style="294" customWidth="1"/>
    <col min="15115" max="15116" width="9.33203125" style="294"/>
    <col min="15117" max="15117" width="14" style="294" bestFit="1" customWidth="1"/>
    <col min="15118" max="15360" width="9.33203125" style="294"/>
    <col min="15361" max="15361" width="10.83203125" style="294" customWidth="1"/>
    <col min="15362" max="15362" width="13.1640625" style="294" customWidth="1"/>
    <col min="15363" max="15363" width="56.1640625" style="294" customWidth="1"/>
    <col min="15364" max="15364" width="30.6640625" style="294" customWidth="1"/>
    <col min="15365" max="15365" width="11.33203125" style="294" customWidth="1"/>
    <col min="15366" max="15366" width="10.33203125" style="294" customWidth="1"/>
    <col min="15367" max="15367" width="14.83203125" style="294" customWidth="1"/>
    <col min="15368" max="15368" width="15.33203125" style="294" customWidth="1"/>
    <col min="15369" max="15369" width="18.33203125" style="294" customWidth="1"/>
    <col min="15370" max="15370" width="18" style="294" customWidth="1"/>
    <col min="15371" max="15372" width="9.33203125" style="294"/>
    <col min="15373" max="15373" width="14" style="294" bestFit="1" customWidth="1"/>
    <col min="15374" max="15616" width="9.33203125" style="294"/>
    <col min="15617" max="15617" width="10.83203125" style="294" customWidth="1"/>
    <col min="15618" max="15618" width="13.1640625" style="294" customWidth="1"/>
    <col min="15619" max="15619" width="56.1640625" style="294" customWidth="1"/>
    <col min="15620" max="15620" width="30.6640625" style="294" customWidth="1"/>
    <col min="15621" max="15621" width="11.33203125" style="294" customWidth="1"/>
    <col min="15622" max="15622" width="10.33203125" style="294" customWidth="1"/>
    <col min="15623" max="15623" width="14.83203125" style="294" customWidth="1"/>
    <col min="15624" max="15624" width="15.33203125" style="294" customWidth="1"/>
    <col min="15625" max="15625" width="18.33203125" style="294" customWidth="1"/>
    <col min="15626" max="15626" width="18" style="294" customWidth="1"/>
    <col min="15627" max="15628" width="9.33203125" style="294"/>
    <col min="15629" max="15629" width="14" style="294" bestFit="1" customWidth="1"/>
    <col min="15630" max="15872" width="9.33203125" style="294"/>
    <col min="15873" max="15873" width="10.83203125" style="294" customWidth="1"/>
    <col min="15874" max="15874" width="13.1640625" style="294" customWidth="1"/>
    <col min="15875" max="15875" width="56.1640625" style="294" customWidth="1"/>
    <col min="15876" max="15876" width="30.6640625" style="294" customWidth="1"/>
    <col min="15877" max="15877" width="11.33203125" style="294" customWidth="1"/>
    <col min="15878" max="15878" width="10.33203125" style="294" customWidth="1"/>
    <col min="15879" max="15879" width="14.83203125" style="294" customWidth="1"/>
    <col min="15880" max="15880" width="15.33203125" style="294" customWidth="1"/>
    <col min="15881" max="15881" width="18.33203125" style="294" customWidth="1"/>
    <col min="15882" max="15882" width="18" style="294" customWidth="1"/>
    <col min="15883" max="15884" width="9.33203125" style="294"/>
    <col min="15885" max="15885" width="14" style="294" bestFit="1" customWidth="1"/>
    <col min="15886" max="16128" width="9.33203125" style="294"/>
    <col min="16129" max="16129" width="10.83203125" style="294" customWidth="1"/>
    <col min="16130" max="16130" width="13.1640625" style="294" customWidth="1"/>
    <col min="16131" max="16131" width="56.1640625" style="294" customWidth="1"/>
    <col min="16132" max="16132" width="30.6640625" style="294" customWidth="1"/>
    <col min="16133" max="16133" width="11.33203125" style="294" customWidth="1"/>
    <col min="16134" max="16134" width="10.33203125" style="294" customWidth="1"/>
    <col min="16135" max="16135" width="14.83203125" style="294" customWidth="1"/>
    <col min="16136" max="16136" width="15.33203125" style="294" customWidth="1"/>
    <col min="16137" max="16137" width="18.33203125" style="294" customWidth="1"/>
    <col min="16138" max="16138" width="18" style="294" customWidth="1"/>
    <col min="16139" max="16140" width="9.33203125" style="294"/>
    <col min="16141" max="16141" width="14" style="294" bestFit="1" customWidth="1"/>
    <col min="16142" max="16384" width="9.33203125" style="294"/>
  </cols>
  <sheetData>
    <row r="1" spans="2:10" ht="15">
      <c r="B1" s="393" t="s">
        <v>1329</v>
      </c>
      <c r="C1" s="393"/>
      <c r="D1" s="393"/>
      <c r="E1" s="393"/>
    </row>
    <row r="2" spans="2:10" ht="15">
      <c r="B2" s="393" t="s">
        <v>1330</v>
      </c>
      <c r="C2" s="393"/>
      <c r="D2" s="393"/>
      <c r="E2" s="393"/>
    </row>
    <row r="3" spans="2:10" ht="15.75">
      <c r="C3" s="330" t="s">
        <v>1317</v>
      </c>
    </row>
    <row r="4" spans="2:10" ht="16.5" thickBot="1">
      <c r="C4" s="330"/>
    </row>
    <row r="5" spans="2:10" ht="15.75">
      <c r="B5" s="394" t="s">
        <v>1318</v>
      </c>
      <c r="C5" s="395"/>
      <c r="D5" s="396"/>
    </row>
    <row r="6" spans="2:10" ht="15.75">
      <c r="B6" s="332"/>
      <c r="C6" s="333"/>
      <c r="D6" s="334" t="s">
        <v>1319</v>
      </c>
      <c r="F6" s="397"/>
      <c r="G6" s="329"/>
      <c r="H6" s="329"/>
      <c r="I6" s="383"/>
    </row>
    <row r="7" spans="2:10">
      <c r="B7" s="335" t="s">
        <v>1320</v>
      </c>
      <c r="C7" s="336" t="s">
        <v>77</v>
      </c>
      <c r="D7" s="337">
        <f>'Rekapitulace stavby'!AG95</f>
        <v>0</v>
      </c>
      <c r="F7" s="397"/>
      <c r="G7" s="329"/>
      <c r="H7" s="329"/>
      <c r="I7" s="383"/>
    </row>
    <row r="8" spans="2:10">
      <c r="B8" s="335" t="s">
        <v>1321</v>
      </c>
      <c r="C8" s="336" t="s">
        <v>83</v>
      </c>
      <c r="D8" s="337">
        <f>'Rekapitulace stavby'!AG96</f>
        <v>0</v>
      </c>
      <c r="F8" s="343"/>
    </row>
    <row r="9" spans="2:10">
      <c r="B9" s="335" t="s">
        <v>1322</v>
      </c>
      <c r="C9" s="336" t="s">
        <v>86</v>
      </c>
      <c r="D9" s="337">
        <f>D10+D11+D12</f>
        <v>0</v>
      </c>
      <c r="F9" s="343"/>
      <c r="G9" s="341"/>
      <c r="H9" s="341"/>
      <c r="I9" s="342"/>
    </row>
    <row r="10" spans="2:10">
      <c r="B10" s="338" t="s">
        <v>1331</v>
      </c>
      <c r="C10" s="339" t="s">
        <v>86</v>
      </c>
      <c r="D10" s="340">
        <f>'Rekapitulace stavby'!AG98</f>
        <v>0</v>
      </c>
      <c r="F10" s="343"/>
      <c r="G10" s="341"/>
      <c r="H10" s="341"/>
      <c r="I10" s="342"/>
    </row>
    <row r="11" spans="2:10">
      <c r="B11" s="338" t="s">
        <v>1332</v>
      </c>
      <c r="C11" s="339" t="s">
        <v>92</v>
      </c>
      <c r="D11" s="340">
        <f>'Rekapitulace stavby'!AG99</f>
        <v>0</v>
      </c>
      <c r="F11" s="343"/>
      <c r="G11" s="341"/>
      <c r="H11" s="341"/>
      <c r="I11" s="342"/>
    </row>
    <row r="12" spans="2:10">
      <c r="B12" s="338" t="s">
        <v>1493</v>
      </c>
      <c r="C12" s="339" t="s">
        <v>1494</v>
      </c>
      <c r="D12" s="340">
        <f>'Rekapitulace stavby'!AG100</f>
        <v>0</v>
      </c>
      <c r="F12" s="343"/>
      <c r="G12" s="341"/>
      <c r="H12" s="341"/>
      <c r="I12" s="342"/>
    </row>
    <row r="13" spans="2:10">
      <c r="B13" s="335" t="s">
        <v>94</v>
      </c>
      <c r="C13" s="336" t="s">
        <v>95</v>
      </c>
      <c r="D13" s="337">
        <f>'Rekapitulace stavby'!AG101</f>
        <v>0</v>
      </c>
      <c r="F13" s="343"/>
      <c r="G13" s="341"/>
      <c r="H13" s="341"/>
      <c r="I13" s="342"/>
    </row>
    <row r="14" spans="2:10">
      <c r="B14" s="332"/>
      <c r="C14" s="333"/>
      <c r="D14" s="344"/>
      <c r="F14" s="343"/>
      <c r="G14" s="341"/>
      <c r="H14" s="341"/>
      <c r="I14" s="342"/>
    </row>
    <row r="15" spans="2:10" ht="16.5" thickBot="1">
      <c r="B15" s="384" t="s">
        <v>1323</v>
      </c>
      <c r="C15" s="385"/>
      <c r="D15" s="345">
        <f>D13+D9+D8+D7</f>
        <v>0</v>
      </c>
      <c r="G15" s="329"/>
      <c r="I15" s="329"/>
      <c r="J15" s="346"/>
    </row>
    <row r="16" spans="2:10" ht="15.75">
      <c r="C16" s="330"/>
      <c r="D16" s="347"/>
      <c r="G16" s="331"/>
      <c r="H16" s="348"/>
      <c r="I16" s="331"/>
      <c r="J16" s="346"/>
    </row>
    <row r="17" spans="2:13" ht="13.5" thickBot="1">
      <c r="J17" s="346"/>
    </row>
    <row r="18" spans="2:13" ht="13.5" customHeight="1" thickBot="1">
      <c r="B18" s="386" t="s">
        <v>1324</v>
      </c>
      <c r="C18" s="387"/>
      <c r="D18" s="388"/>
      <c r="I18" s="331"/>
    </row>
    <row r="19" spans="2:13">
      <c r="B19" s="349"/>
      <c r="C19" s="350"/>
      <c r="D19" s="351"/>
    </row>
    <row r="20" spans="2:13">
      <c r="B20" s="335" t="s">
        <v>1325</v>
      </c>
      <c r="C20" s="336" t="s">
        <v>1333</v>
      </c>
      <c r="D20" s="352">
        <f>'KL+Rekap ČS Hrobice'!N49</f>
        <v>0</v>
      </c>
      <c r="I20" s="331"/>
    </row>
    <row r="21" spans="2:13">
      <c r="B21" s="335" t="s">
        <v>1326</v>
      </c>
      <c r="C21" s="336" t="s">
        <v>1334</v>
      </c>
      <c r="D21" s="352">
        <f>'PS 02 - DT1'!L7+'PS 02 - RM1'!L7</f>
        <v>0</v>
      </c>
    </row>
    <row r="22" spans="2:13" ht="13.5" thickBot="1">
      <c r="B22" s="353"/>
      <c r="C22" s="354"/>
      <c r="D22" s="355"/>
      <c r="I22" s="331"/>
    </row>
    <row r="23" spans="2:13" ht="16.5" thickBot="1">
      <c r="B23" s="389" t="s">
        <v>1327</v>
      </c>
      <c r="C23" s="390"/>
      <c r="D23" s="356">
        <f>D20+D21</f>
        <v>0</v>
      </c>
      <c r="I23" s="331"/>
    </row>
    <row r="24" spans="2:13">
      <c r="I24" s="331"/>
    </row>
    <row r="25" spans="2:13" ht="13.5" thickBot="1">
      <c r="C25" s="343"/>
      <c r="G25" s="357"/>
      <c r="H25" s="358"/>
      <c r="I25" s="358"/>
      <c r="J25" s="359"/>
      <c r="K25" s="359"/>
      <c r="L25" s="360"/>
      <c r="M25" s="358"/>
    </row>
    <row r="26" spans="2:13" ht="18.75" thickBot="1">
      <c r="B26" s="391" t="s">
        <v>1328</v>
      </c>
      <c r="C26" s="392"/>
      <c r="D26" s="361">
        <f>D23+D15</f>
        <v>0</v>
      </c>
      <c r="G26" s="362"/>
      <c r="H26" s="358"/>
      <c r="I26" s="358"/>
      <c r="J26" s="359"/>
      <c r="K26" s="359"/>
      <c r="L26" s="360"/>
      <c r="M26" s="358"/>
    </row>
    <row r="27" spans="2:13">
      <c r="C27" s="363"/>
      <c r="D27" s="364"/>
      <c r="G27" s="359"/>
      <c r="H27" s="358"/>
      <c r="I27" s="358"/>
      <c r="J27" s="359"/>
      <c r="K27" s="359"/>
      <c r="L27" s="359"/>
      <c r="M27" s="358"/>
    </row>
    <row r="28" spans="2:13">
      <c r="D28" s="365"/>
    </row>
    <row r="29" spans="2:13">
      <c r="D29" s="365"/>
    </row>
    <row r="30" spans="2:13">
      <c r="B30" s="366"/>
      <c r="D30" s="365"/>
      <c r="E30" s="329"/>
    </row>
    <row r="31" spans="2:13" ht="21.75" customHeight="1">
      <c r="D31" s="365"/>
    </row>
    <row r="32" spans="2:13" ht="21.75" customHeight="1">
      <c r="D32" s="365"/>
    </row>
    <row r="33" ht="23.25" customHeight="1"/>
    <row r="35" ht="21.75" customHeight="1"/>
    <row r="36" ht="21.75" customHeight="1"/>
    <row r="37" ht="27" customHeight="1"/>
    <row r="38" ht="27" customHeight="1"/>
  </sheetData>
  <mergeCells count="9">
    <mergeCell ref="B2:E2"/>
    <mergeCell ref="B1:E1"/>
    <mergeCell ref="B5:D5"/>
    <mergeCell ref="F6:F7"/>
    <mergeCell ref="I6:I7"/>
    <mergeCell ref="B15:C15"/>
    <mergeCell ref="B18:D18"/>
    <mergeCell ref="B23:C23"/>
    <mergeCell ref="B26:C2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&amp;LZajištění kapacity a kvality SV Pardubice - III.část Intenzifikace ÚV Hrobice&amp;C&amp;P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86AF4-52E1-44CE-9E5E-14295252F980}">
  <sheetPr>
    <tabColor rgb="FFFFFF00"/>
  </sheetPr>
  <dimension ref="A1:N32"/>
  <sheetViews>
    <sheetView showZeros="0" zoomScale="115" zoomScaleNormal="115" zoomScaleSheetLayoutView="80" workbookViewId="0">
      <selection activeCell="H11" sqref="H11"/>
    </sheetView>
  </sheetViews>
  <sheetFormatPr defaultRowHeight="11.25"/>
  <cols>
    <col min="1" max="1" width="6.1640625" style="218" customWidth="1"/>
    <col min="2" max="3" width="8.33203125" style="218" customWidth="1"/>
    <col min="4" max="4" width="12" style="218" customWidth="1"/>
    <col min="5" max="5" width="54.33203125" style="218" customWidth="1"/>
    <col min="6" max="6" width="8.33203125" style="218" customWidth="1"/>
    <col min="7" max="7" width="9.33203125" style="218"/>
    <col min="8" max="11" width="14.6640625" style="218" customWidth="1"/>
    <col min="12" max="256" width="9.33203125" style="218"/>
    <col min="257" max="257" width="6.1640625" style="218" customWidth="1"/>
    <col min="258" max="259" width="8.33203125" style="218" customWidth="1"/>
    <col min="260" max="260" width="12" style="218" customWidth="1"/>
    <col min="261" max="261" width="54.33203125" style="218" customWidth="1"/>
    <col min="262" max="262" width="8.33203125" style="218" customWidth="1"/>
    <col min="263" max="263" width="9.33203125" style="218"/>
    <col min="264" max="267" width="14.6640625" style="218" customWidth="1"/>
    <col min="268" max="512" width="9.33203125" style="218"/>
    <col min="513" max="513" width="6.1640625" style="218" customWidth="1"/>
    <col min="514" max="515" width="8.33203125" style="218" customWidth="1"/>
    <col min="516" max="516" width="12" style="218" customWidth="1"/>
    <col min="517" max="517" width="54.33203125" style="218" customWidth="1"/>
    <col min="518" max="518" width="8.33203125" style="218" customWidth="1"/>
    <col min="519" max="519" width="9.33203125" style="218"/>
    <col min="520" max="523" width="14.6640625" style="218" customWidth="1"/>
    <col min="524" max="768" width="9.33203125" style="218"/>
    <col min="769" max="769" width="6.1640625" style="218" customWidth="1"/>
    <col min="770" max="771" width="8.33203125" style="218" customWidth="1"/>
    <col min="772" max="772" width="12" style="218" customWidth="1"/>
    <col min="773" max="773" width="54.33203125" style="218" customWidth="1"/>
    <col min="774" max="774" width="8.33203125" style="218" customWidth="1"/>
    <col min="775" max="775" width="9.33203125" style="218"/>
    <col min="776" max="779" width="14.6640625" style="218" customWidth="1"/>
    <col min="780" max="1024" width="9.33203125" style="218"/>
    <col min="1025" max="1025" width="6.1640625" style="218" customWidth="1"/>
    <col min="1026" max="1027" width="8.33203125" style="218" customWidth="1"/>
    <col min="1028" max="1028" width="12" style="218" customWidth="1"/>
    <col min="1029" max="1029" width="54.33203125" style="218" customWidth="1"/>
    <col min="1030" max="1030" width="8.33203125" style="218" customWidth="1"/>
    <col min="1031" max="1031" width="9.33203125" style="218"/>
    <col min="1032" max="1035" width="14.6640625" style="218" customWidth="1"/>
    <col min="1036" max="1280" width="9.33203125" style="218"/>
    <col min="1281" max="1281" width="6.1640625" style="218" customWidth="1"/>
    <col min="1282" max="1283" width="8.33203125" style="218" customWidth="1"/>
    <col min="1284" max="1284" width="12" style="218" customWidth="1"/>
    <col min="1285" max="1285" width="54.33203125" style="218" customWidth="1"/>
    <col min="1286" max="1286" width="8.33203125" style="218" customWidth="1"/>
    <col min="1287" max="1287" width="9.33203125" style="218"/>
    <col min="1288" max="1291" width="14.6640625" style="218" customWidth="1"/>
    <col min="1292" max="1536" width="9.33203125" style="218"/>
    <col min="1537" max="1537" width="6.1640625" style="218" customWidth="1"/>
    <col min="1538" max="1539" width="8.33203125" style="218" customWidth="1"/>
    <col min="1540" max="1540" width="12" style="218" customWidth="1"/>
    <col min="1541" max="1541" width="54.33203125" style="218" customWidth="1"/>
    <col min="1542" max="1542" width="8.33203125" style="218" customWidth="1"/>
    <col min="1543" max="1543" width="9.33203125" style="218"/>
    <col min="1544" max="1547" width="14.6640625" style="218" customWidth="1"/>
    <col min="1548" max="1792" width="9.33203125" style="218"/>
    <col min="1793" max="1793" width="6.1640625" style="218" customWidth="1"/>
    <col min="1794" max="1795" width="8.33203125" style="218" customWidth="1"/>
    <col min="1796" max="1796" width="12" style="218" customWidth="1"/>
    <col min="1797" max="1797" width="54.33203125" style="218" customWidth="1"/>
    <col min="1798" max="1798" width="8.33203125" style="218" customWidth="1"/>
    <col min="1799" max="1799" width="9.33203125" style="218"/>
    <col min="1800" max="1803" width="14.6640625" style="218" customWidth="1"/>
    <col min="1804" max="2048" width="9.33203125" style="218"/>
    <col min="2049" max="2049" width="6.1640625" style="218" customWidth="1"/>
    <col min="2050" max="2051" width="8.33203125" style="218" customWidth="1"/>
    <col min="2052" max="2052" width="12" style="218" customWidth="1"/>
    <col min="2053" max="2053" width="54.33203125" style="218" customWidth="1"/>
    <col min="2054" max="2054" width="8.33203125" style="218" customWidth="1"/>
    <col min="2055" max="2055" width="9.33203125" style="218"/>
    <col min="2056" max="2059" width="14.6640625" style="218" customWidth="1"/>
    <col min="2060" max="2304" width="9.33203125" style="218"/>
    <col min="2305" max="2305" width="6.1640625" style="218" customWidth="1"/>
    <col min="2306" max="2307" width="8.33203125" style="218" customWidth="1"/>
    <col min="2308" max="2308" width="12" style="218" customWidth="1"/>
    <col min="2309" max="2309" width="54.33203125" style="218" customWidth="1"/>
    <col min="2310" max="2310" width="8.33203125" style="218" customWidth="1"/>
    <col min="2311" max="2311" width="9.33203125" style="218"/>
    <col min="2312" max="2315" width="14.6640625" style="218" customWidth="1"/>
    <col min="2316" max="2560" width="9.33203125" style="218"/>
    <col min="2561" max="2561" width="6.1640625" style="218" customWidth="1"/>
    <col min="2562" max="2563" width="8.33203125" style="218" customWidth="1"/>
    <col min="2564" max="2564" width="12" style="218" customWidth="1"/>
    <col min="2565" max="2565" width="54.33203125" style="218" customWidth="1"/>
    <col min="2566" max="2566" width="8.33203125" style="218" customWidth="1"/>
    <col min="2567" max="2567" width="9.33203125" style="218"/>
    <col min="2568" max="2571" width="14.6640625" style="218" customWidth="1"/>
    <col min="2572" max="2816" width="9.33203125" style="218"/>
    <col min="2817" max="2817" width="6.1640625" style="218" customWidth="1"/>
    <col min="2818" max="2819" width="8.33203125" style="218" customWidth="1"/>
    <col min="2820" max="2820" width="12" style="218" customWidth="1"/>
    <col min="2821" max="2821" width="54.33203125" style="218" customWidth="1"/>
    <col min="2822" max="2822" width="8.33203125" style="218" customWidth="1"/>
    <col min="2823" max="2823" width="9.33203125" style="218"/>
    <col min="2824" max="2827" width="14.6640625" style="218" customWidth="1"/>
    <col min="2828" max="3072" width="9.33203125" style="218"/>
    <col min="3073" max="3073" width="6.1640625" style="218" customWidth="1"/>
    <col min="3074" max="3075" width="8.33203125" style="218" customWidth="1"/>
    <col min="3076" max="3076" width="12" style="218" customWidth="1"/>
    <col min="3077" max="3077" width="54.33203125" style="218" customWidth="1"/>
    <col min="3078" max="3078" width="8.33203125" style="218" customWidth="1"/>
    <col min="3079" max="3079" width="9.33203125" style="218"/>
    <col min="3080" max="3083" width="14.6640625" style="218" customWidth="1"/>
    <col min="3084" max="3328" width="9.33203125" style="218"/>
    <col min="3329" max="3329" width="6.1640625" style="218" customWidth="1"/>
    <col min="3330" max="3331" width="8.33203125" style="218" customWidth="1"/>
    <col min="3332" max="3332" width="12" style="218" customWidth="1"/>
    <col min="3333" max="3333" width="54.33203125" style="218" customWidth="1"/>
    <col min="3334" max="3334" width="8.33203125" style="218" customWidth="1"/>
    <col min="3335" max="3335" width="9.33203125" style="218"/>
    <col min="3336" max="3339" width="14.6640625" style="218" customWidth="1"/>
    <col min="3340" max="3584" width="9.33203125" style="218"/>
    <col min="3585" max="3585" width="6.1640625" style="218" customWidth="1"/>
    <col min="3586" max="3587" width="8.33203125" style="218" customWidth="1"/>
    <col min="3588" max="3588" width="12" style="218" customWidth="1"/>
    <col min="3589" max="3589" width="54.33203125" style="218" customWidth="1"/>
    <col min="3590" max="3590" width="8.33203125" style="218" customWidth="1"/>
    <col min="3591" max="3591" width="9.33203125" style="218"/>
    <col min="3592" max="3595" width="14.6640625" style="218" customWidth="1"/>
    <col min="3596" max="3840" width="9.33203125" style="218"/>
    <col min="3841" max="3841" width="6.1640625" style="218" customWidth="1"/>
    <col min="3842" max="3843" width="8.33203125" style="218" customWidth="1"/>
    <col min="3844" max="3844" width="12" style="218" customWidth="1"/>
    <col min="3845" max="3845" width="54.33203125" style="218" customWidth="1"/>
    <col min="3846" max="3846" width="8.33203125" style="218" customWidth="1"/>
    <col min="3847" max="3847" width="9.33203125" style="218"/>
    <col min="3848" max="3851" width="14.6640625" style="218" customWidth="1"/>
    <col min="3852" max="4096" width="9.33203125" style="218"/>
    <col min="4097" max="4097" width="6.1640625" style="218" customWidth="1"/>
    <col min="4098" max="4099" width="8.33203125" style="218" customWidth="1"/>
    <col min="4100" max="4100" width="12" style="218" customWidth="1"/>
    <col min="4101" max="4101" width="54.33203125" style="218" customWidth="1"/>
    <col min="4102" max="4102" width="8.33203125" style="218" customWidth="1"/>
    <col min="4103" max="4103" width="9.33203125" style="218"/>
    <col min="4104" max="4107" width="14.6640625" style="218" customWidth="1"/>
    <col min="4108" max="4352" width="9.33203125" style="218"/>
    <col min="4353" max="4353" width="6.1640625" style="218" customWidth="1"/>
    <col min="4354" max="4355" width="8.33203125" style="218" customWidth="1"/>
    <col min="4356" max="4356" width="12" style="218" customWidth="1"/>
    <col min="4357" max="4357" width="54.33203125" style="218" customWidth="1"/>
    <col min="4358" max="4358" width="8.33203125" style="218" customWidth="1"/>
    <col min="4359" max="4359" width="9.33203125" style="218"/>
    <col min="4360" max="4363" width="14.6640625" style="218" customWidth="1"/>
    <col min="4364" max="4608" width="9.33203125" style="218"/>
    <col min="4609" max="4609" width="6.1640625" style="218" customWidth="1"/>
    <col min="4610" max="4611" width="8.33203125" style="218" customWidth="1"/>
    <col min="4612" max="4612" width="12" style="218" customWidth="1"/>
    <col min="4613" max="4613" width="54.33203125" style="218" customWidth="1"/>
    <col min="4614" max="4614" width="8.33203125" style="218" customWidth="1"/>
    <col min="4615" max="4615" width="9.33203125" style="218"/>
    <col min="4616" max="4619" width="14.6640625" style="218" customWidth="1"/>
    <col min="4620" max="4864" width="9.33203125" style="218"/>
    <col min="4865" max="4865" width="6.1640625" style="218" customWidth="1"/>
    <col min="4866" max="4867" width="8.33203125" style="218" customWidth="1"/>
    <col min="4868" max="4868" width="12" style="218" customWidth="1"/>
    <col min="4869" max="4869" width="54.33203125" style="218" customWidth="1"/>
    <col min="4870" max="4870" width="8.33203125" style="218" customWidth="1"/>
    <col min="4871" max="4871" width="9.33203125" style="218"/>
    <col min="4872" max="4875" width="14.6640625" style="218" customWidth="1"/>
    <col min="4876" max="5120" width="9.33203125" style="218"/>
    <col min="5121" max="5121" width="6.1640625" style="218" customWidth="1"/>
    <col min="5122" max="5123" width="8.33203125" style="218" customWidth="1"/>
    <col min="5124" max="5124" width="12" style="218" customWidth="1"/>
    <col min="5125" max="5125" width="54.33203125" style="218" customWidth="1"/>
    <col min="5126" max="5126" width="8.33203125" style="218" customWidth="1"/>
    <col min="5127" max="5127" width="9.33203125" style="218"/>
    <col min="5128" max="5131" width="14.6640625" style="218" customWidth="1"/>
    <col min="5132" max="5376" width="9.33203125" style="218"/>
    <col min="5377" max="5377" width="6.1640625" style="218" customWidth="1"/>
    <col min="5378" max="5379" width="8.33203125" style="218" customWidth="1"/>
    <col min="5380" max="5380" width="12" style="218" customWidth="1"/>
    <col min="5381" max="5381" width="54.33203125" style="218" customWidth="1"/>
    <col min="5382" max="5382" width="8.33203125" style="218" customWidth="1"/>
    <col min="5383" max="5383" width="9.33203125" style="218"/>
    <col min="5384" max="5387" width="14.6640625" style="218" customWidth="1"/>
    <col min="5388" max="5632" width="9.33203125" style="218"/>
    <col min="5633" max="5633" width="6.1640625" style="218" customWidth="1"/>
    <col min="5634" max="5635" width="8.33203125" style="218" customWidth="1"/>
    <col min="5636" max="5636" width="12" style="218" customWidth="1"/>
    <col min="5637" max="5637" width="54.33203125" style="218" customWidth="1"/>
    <col min="5638" max="5638" width="8.33203125" style="218" customWidth="1"/>
    <col min="5639" max="5639" width="9.33203125" style="218"/>
    <col min="5640" max="5643" width="14.6640625" style="218" customWidth="1"/>
    <col min="5644" max="5888" width="9.33203125" style="218"/>
    <col min="5889" max="5889" width="6.1640625" style="218" customWidth="1"/>
    <col min="5890" max="5891" width="8.33203125" style="218" customWidth="1"/>
    <col min="5892" max="5892" width="12" style="218" customWidth="1"/>
    <col min="5893" max="5893" width="54.33203125" style="218" customWidth="1"/>
    <col min="5894" max="5894" width="8.33203125" style="218" customWidth="1"/>
    <col min="5895" max="5895" width="9.33203125" style="218"/>
    <col min="5896" max="5899" width="14.6640625" style="218" customWidth="1"/>
    <col min="5900" max="6144" width="9.33203125" style="218"/>
    <col min="6145" max="6145" width="6.1640625" style="218" customWidth="1"/>
    <col min="6146" max="6147" width="8.33203125" style="218" customWidth="1"/>
    <col min="6148" max="6148" width="12" style="218" customWidth="1"/>
    <col min="6149" max="6149" width="54.33203125" style="218" customWidth="1"/>
    <col min="6150" max="6150" width="8.33203125" style="218" customWidth="1"/>
    <col min="6151" max="6151" width="9.33203125" style="218"/>
    <col min="6152" max="6155" width="14.6640625" style="218" customWidth="1"/>
    <col min="6156" max="6400" width="9.33203125" style="218"/>
    <col min="6401" max="6401" width="6.1640625" style="218" customWidth="1"/>
    <col min="6402" max="6403" width="8.33203125" style="218" customWidth="1"/>
    <col min="6404" max="6404" width="12" style="218" customWidth="1"/>
    <col min="6405" max="6405" width="54.33203125" style="218" customWidth="1"/>
    <col min="6406" max="6406" width="8.33203125" style="218" customWidth="1"/>
    <col min="6407" max="6407" width="9.33203125" style="218"/>
    <col min="6408" max="6411" width="14.6640625" style="218" customWidth="1"/>
    <col min="6412" max="6656" width="9.33203125" style="218"/>
    <col min="6657" max="6657" width="6.1640625" style="218" customWidth="1"/>
    <col min="6658" max="6659" width="8.33203125" style="218" customWidth="1"/>
    <col min="6660" max="6660" width="12" style="218" customWidth="1"/>
    <col min="6661" max="6661" width="54.33203125" style="218" customWidth="1"/>
    <col min="6662" max="6662" width="8.33203125" style="218" customWidth="1"/>
    <col min="6663" max="6663" width="9.33203125" style="218"/>
    <col min="6664" max="6667" width="14.6640625" style="218" customWidth="1"/>
    <col min="6668" max="6912" width="9.33203125" style="218"/>
    <col min="6913" max="6913" width="6.1640625" style="218" customWidth="1"/>
    <col min="6914" max="6915" width="8.33203125" style="218" customWidth="1"/>
    <col min="6916" max="6916" width="12" style="218" customWidth="1"/>
    <col min="6917" max="6917" width="54.33203125" style="218" customWidth="1"/>
    <col min="6918" max="6918" width="8.33203125" style="218" customWidth="1"/>
    <col min="6919" max="6919" width="9.33203125" style="218"/>
    <col min="6920" max="6923" width="14.6640625" style="218" customWidth="1"/>
    <col min="6924" max="7168" width="9.33203125" style="218"/>
    <col min="7169" max="7169" width="6.1640625" style="218" customWidth="1"/>
    <col min="7170" max="7171" width="8.33203125" style="218" customWidth="1"/>
    <col min="7172" max="7172" width="12" style="218" customWidth="1"/>
    <col min="7173" max="7173" width="54.33203125" style="218" customWidth="1"/>
    <col min="7174" max="7174" width="8.33203125" style="218" customWidth="1"/>
    <col min="7175" max="7175" width="9.33203125" style="218"/>
    <col min="7176" max="7179" width="14.6640625" style="218" customWidth="1"/>
    <col min="7180" max="7424" width="9.33203125" style="218"/>
    <col min="7425" max="7425" width="6.1640625" style="218" customWidth="1"/>
    <col min="7426" max="7427" width="8.33203125" style="218" customWidth="1"/>
    <col min="7428" max="7428" width="12" style="218" customWidth="1"/>
    <col min="7429" max="7429" width="54.33203125" style="218" customWidth="1"/>
    <col min="7430" max="7430" width="8.33203125" style="218" customWidth="1"/>
    <col min="7431" max="7431" width="9.33203125" style="218"/>
    <col min="7432" max="7435" width="14.6640625" style="218" customWidth="1"/>
    <col min="7436" max="7680" width="9.33203125" style="218"/>
    <col min="7681" max="7681" width="6.1640625" style="218" customWidth="1"/>
    <col min="7682" max="7683" width="8.33203125" style="218" customWidth="1"/>
    <col min="7684" max="7684" width="12" style="218" customWidth="1"/>
    <col min="7685" max="7685" width="54.33203125" style="218" customWidth="1"/>
    <col min="7686" max="7686" width="8.33203125" style="218" customWidth="1"/>
    <col min="7687" max="7687" width="9.33203125" style="218"/>
    <col min="7688" max="7691" width="14.6640625" style="218" customWidth="1"/>
    <col min="7692" max="7936" width="9.33203125" style="218"/>
    <col min="7937" max="7937" width="6.1640625" style="218" customWidth="1"/>
    <col min="7938" max="7939" width="8.33203125" style="218" customWidth="1"/>
    <col min="7940" max="7940" width="12" style="218" customWidth="1"/>
    <col min="7941" max="7941" width="54.33203125" style="218" customWidth="1"/>
    <col min="7942" max="7942" width="8.33203125" style="218" customWidth="1"/>
    <col min="7943" max="7943" width="9.33203125" style="218"/>
    <col min="7944" max="7947" width="14.6640625" style="218" customWidth="1"/>
    <col min="7948" max="8192" width="9.33203125" style="218"/>
    <col min="8193" max="8193" width="6.1640625" style="218" customWidth="1"/>
    <col min="8194" max="8195" width="8.33203125" style="218" customWidth="1"/>
    <col min="8196" max="8196" width="12" style="218" customWidth="1"/>
    <col min="8197" max="8197" width="54.33203125" style="218" customWidth="1"/>
    <col min="8198" max="8198" width="8.33203125" style="218" customWidth="1"/>
    <col min="8199" max="8199" width="9.33203125" style="218"/>
    <col min="8200" max="8203" width="14.6640625" style="218" customWidth="1"/>
    <col min="8204" max="8448" width="9.33203125" style="218"/>
    <col min="8449" max="8449" width="6.1640625" style="218" customWidth="1"/>
    <col min="8450" max="8451" width="8.33203125" style="218" customWidth="1"/>
    <col min="8452" max="8452" width="12" style="218" customWidth="1"/>
    <col min="8453" max="8453" width="54.33203125" style="218" customWidth="1"/>
    <col min="8454" max="8454" width="8.33203125" style="218" customWidth="1"/>
    <col min="8455" max="8455" width="9.33203125" style="218"/>
    <col min="8456" max="8459" width="14.6640625" style="218" customWidth="1"/>
    <col min="8460" max="8704" width="9.33203125" style="218"/>
    <col min="8705" max="8705" width="6.1640625" style="218" customWidth="1"/>
    <col min="8706" max="8707" width="8.33203125" style="218" customWidth="1"/>
    <col min="8708" max="8708" width="12" style="218" customWidth="1"/>
    <col min="8709" max="8709" width="54.33203125" style="218" customWidth="1"/>
    <col min="8710" max="8710" width="8.33203125" style="218" customWidth="1"/>
    <col min="8711" max="8711" width="9.33203125" style="218"/>
    <col min="8712" max="8715" width="14.6640625" style="218" customWidth="1"/>
    <col min="8716" max="8960" width="9.33203125" style="218"/>
    <col min="8961" max="8961" width="6.1640625" style="218" customWidth="1"/>
    <col min="8962" max="8963" width="8.33203125" style="218" customWidth="1"/>
    <col min="8964" max="8964" width="12" style="218" customWidth="1"/>
    <col min="8965" max="8965" width="54.33203125" style="218" customWidth="1"/>
    <col min="8966" max="8966" width="8.33203125" style="218" customWidth="1"/>
    <col min="8967" max="8967" width="9.33203125" style="218"/>
    <col min="8968" max="8971" width="14.6640625" style="218" customWidth="1"/>
    <col min="8972" max="9216" width="9.33203125" style="218"/>
    <col min="9217" max="9217" width="6.1640625" style="218" customWidth="1"/>
    <col min="9218" max="9219" width="8.33203125" style="218" customWidth="1"/>
    <col min="9220" max="9220" width="12" style="218" customWidth="1"/>
    <col min="9221" max="9221" width="54.33203125" style="218" customWidth="1"/>
    <col min="9222" max="9222" width="8.33203125" style="218" customWidth="1"/>
    <col min="9223" max="9223" width="9.33203125" style="218"/>
    <col min="9224" max="9227" width="14.6640625" style="218" customWidth="1"/>
    <col min="9228" max="9472" width="9.33203125" style="218"/>
    <col min="9473" max="9473" width="6.1640625" style="218" customWidth="1"/>
    <col min="9474" max="9475" width="8.33203125" style="218" customWidth="1"/>
    <col min="9476" max="9476" width="12" style="218" customWidth="1"/>
    <col min="9477" max="9477" width="54.33203125" style="218" customWidth="1"/>
    <col min="9478" max="9478" width="8.33203125" style="218" customWidth="1"/>
    <col min="9479" max="9479" width="9.33203125" style="218"/>
    <col min="9480" max="9483" width="14.6640625" style="218" customWidth="1"/>
    <col min="9484" max="9728" width="9.33203125" style="218"/>
    <col min="9729" max="9729" width="6.1640625" style="218" customWidth="1"/>
    <col min="9730" max="9731" width="8.33203125" style="218" customWidth="1"/>
    <col min="9732" max="9732" width="12" style="218" customWidth="1"/>
    <col min="9733" max="9733" width="54.33203125" style="218" customWidth="1"/>
    <col min="9734" max="9734" width="8.33203125" style="218" customWidth="1"/>
    <col min="9735" max="9735" width="9.33203125" style="218"/>
    <col min="9736" max="9739" width="14.6640625" style="218" customWidth="1"/>
    <col min="9740" max="9984" width="9.33203125" style="218"/>
    <col min="9985" max="9985" width="6.1640625" style="218" customWidth="1"/>
    <col min="9986" max="9987" width="8.33203125" style="218" customWidth="1"/>
    <col min="9988" max="9988" width="12" style="218" customWidth="1"/>
    <col min="9989" max="9989" width="54.33203125" style="218" customWidth="1"/>
    <col min="9990" max="9990" width="8.33203125" style="218" customWidth="1"/>
    <col min="9991" max="9991" width="9.33203125" style="218"/>
    <col min="9992" max="9995" width="14.6640625" style="218" customWidth="1"/>
    <col min="9996" max="10240" width="9.33203125" style="218"/>
    <col min="10241" max="10241" width="6.1640625" style="218" customWidth="1"/>
    <col min="10242" max="10243" width="8.33203125" style="218" customWidth="1"/>
    <col min="10244" max="10244" width="12" style="218" customWidth="1"/>
    <col min="10245" max="10245" width="54.33203125" style="218" customWidth="1"/>
    <col min="10246" max="10246" width="8.33203125" style="218" customWidth="1"/>
    <col min="10247" max="10247" width="9.33203125" style="218"/>
    <col min="10248" max="10251" width="14.6640625" style="218" customWidth="1"/>
    <col min="10252" max="10496" width="9.33203125" style="218"/>
    <col min="10497" max="10497" width="6.1640625" style="218" customWidth="1"/>
    <col min="10498" max="10499" width="8.33203125" style="218" customWidth="1"/>
    <col min="10500" max="10500" width="12" style="218" customWidth="1"/>
    <col min="10501" max="10501" width="54.33203125" style="218" customWidth="1"/>
    <col min="10502" max="10502" width="8.33203125" style="218" customWidth="1"/>
    <col min="10503" max="10503" width="9.33203125" style="218"/>
    <col min="10504" max="10507" width="14.6640625" style="218" customWidth="1"/>
    <col min="10508" max="10752" width="9.33203125" style="218"/>
    <col min="10753" max="10753" width="6.1640625" style="218" customWidth="1"/>
    <col min="10754" max="10755" width="8.33203125" style="218" customWidth="1"/>
    <col min="10756" max="10756" width="12" style="218" customWidth="1"/>
    <col min="10757" max="10757" width="54.33203125" style="218" customWidth="1"/>
    <col min="10758" max="10758" width="8.33203125" style="218" customWidth="1"/>
    <col min="10759" max="10759" width="9.33203125" style="218"/>
    <col min="10760" max="10763" width="14.6640625" style="218" customWidth="1"/>
    <col min="10764" max="11008" width="9.33203125" style="218"/>
    <col min="11009" max="11009" width="6.1640625" style="218" customWidth="1"/>
    <col min="11010" max="11011" width="8.33203125" style="218" customWidth="1"/>
    <col min="11012" max="11012" width="12" style="218" customWidth="1"/>
    <col min="11013" max="11013" width="54.33203125" style="218" customWidth="1"/>
    <col min="11014" max="11014" width="8.33203125" style="218" customWidth="1"/>
    <col min="11015" max="11015" width="9.33203125" style="218"/>
    <col min="11016" max="11019" width="14.6640625" style="218" customWidth="1"/>
    <col min="11020" max="11264" width="9.33203125" style="218"/>
    <col min="11265" max="11265" width="6.1640625" style="218" customWidth="1"/>
    <col min="11266" max="11267" width="8.33203125" style="218" customWidth="1"/>
    <col min="11268" max="11268" width="12" style="218" customWidth="1"/>
    <col min="11269" max="11269" width="54.33203125" style="218" customWidth="1"/>
    <col min="11270" max="11270" width="8.33203125" style="218" customWidth="1"/>
    <col min="11271" max="11271" width="9.33203125" style="218"/>
    <col min="11272" max="11275" width="14.6640625" style="218" customWidth="1"/>
    <col min="11276" max="11520" width="9.33203125" style="218"/>
    <col min="11521" max="11521" width="6.1640625" style="218" customWidth="1"/>
    <col min="11522" max="11523" width="8.33203125" style="218" customWidth="1"/>
    <col min="11524" max="11524" width="12" style="218" customWidth="1"/>
    <col min="11525" max="11525" width="54.33203125" style="218" customWidth="1"/>
    <col min="11526" max="11526" width="8.33203125" style="218" customWidth="1"/>
    <col min="11527" max="11527" width="9.33203125" style="218"/>
    <col min="11528" max="11531" width="14.6640625" style="218" customWidth="1"/>
    <col min="11532" max="11776" width="9.33203125" style="218"/>
    <col min="11777" max="11777" width="6.1640625" style="218" customWidth="1"/>
    <col min="11778" max="11779" width="8.33203125" style="218" customWidth="1"/>
    <col min="11780" max="11780" width="12" style="218" customWidth="1"/>
    <col min="11781" max="11781" width="54.33203125" style="218" customWidth="1"/>
    <col min="11782" max="11782" width="8.33203125" style="218" customWidth="1"/>
    <col min="11783" max="11783" width="9.33203125" style="218"/>
    <col min="11784" max="11787" width="14.6640625" style="218" customWidth="1"/>
    <col min="11788" max="12032" width="9.33203125" style="218"/>
    <col min="12033" max="12033" width="6.1640625" style="218" customWidth="1"/>
    <col min="12034" max="12035" width="8.33203125" style="218" customWidth="1"/>
    <col min="12036" max="12036" width="12" style="218" customWidth="1"/>
    <col min="12037" max="12037" width="54.33203125" style="218" customWidth="1"/>
    <col min="12038" max="12038" width="8.33203125" style="218" customWidth="1"/>
    <col min="12039" max="12039" width="9.33203125" style="218"/>
    <col min="12040" max="12043" width="14.6640625" style="218" customWidth="1"/>
    <col min="12044" max="12288" width="9.33203125" style="218"/>
    <col min="12289" max="12289" width="6.1640625" style="218" customWidth="1"/>
    <col min="12290" max="12291" width="8.33203125" style="218" customWidth="1"/>
    <col min="12292" max="12292" width="12" style="218" customWidth="1"/>
    <col min="12293" max="12293" width="54.33203125" style="218" customWidth="1"/>
    <col min="12294" max="12294" width="8.33203125" style="218" customWidth="1"/>
    <col min="12295" max="12295" width="9.33203125" style="218"/>
    <col min="12296" max="12299" width="14.6640625" style="218" customWidth="1"/>
    <col min="12300" max="12544" width="9.33203125" style="218"/>
    <col min="12545" max="12545" width="6.1640625" style="218" customWidth="1"/>
    <col min="12546" max="12547" width="8.33203125" style="218" customWidth="1"/>
    <col min="12548" max="12548" width="12" style="218" customWidth="1"/>
    <col min="12549" max="12549" width="54.33203125" style="218" customWidth="1"/>
    <col min="12550" max="12550" width="8.33203125" style="218" customWidth="1"/>
    <col min="12551" max="12551" width="9.33203125" style="218"/>
    <col min="12552" max="12555" width="14.6640625" style="218" customWidth="1"/>
    <col min="12556" max="12800" width="9.33203125" style="218"/>
    <col min="12801" max="12801" width="6.1640625" style="218" customWidth="1"/>
    <col min="12802" max="12803" width="8.33203125" style="218" customWidth="1"/>
    <col min="12804" max="12804" width="12" style="218" customWidth="1"/>
    <col min="12805" max="12805" width="54.33203125" style="218" customWidth="1"/>
    <col min="12806" max="12806" width="8.33203125" style="218" customWidth="1"/>
    <col min="12807" max="12807" width="9.33203125" style="218"/>
    <col min="12808" max="12811" width="14.6640625" style="218" customWidth="1"/>
    <col min="12812" max="13056" width="9.33203125" style="218"/>
    <col min="13057" max="13057" width="6.1640625" style="218" customWidth="1"/>
    <col min="13058" max="13059" width="8.33203125" style="218" customWidth="1"/>
    <col min="13060" max="13060" width="12" style="218" customWidth="1"/>
    <col min="13061" max="13061" width="54.33203125" style="218" customWidth="1"/>
    <col min="13062" max="13062" width="8.33203125" style="218" customWidth="1"/>
    <col min="13063" max="13063" width="9.33203125" style="218"/>
    <col min="13064" max="13067" width="14.6640625" style="218" customWidth="1"/>
    <col min="13068" max="13312" width="9.33203125" style="218"/>
    <col min="13313" max="13313" width="6.1640625" style="218" customWidth="1"/>
    <col min="13314" max="13315" width="8.33203125" style="218" customWidth="1"/>
    <col min="13316" max="13316" width="12" style="218" customWidth="1"/>
    <col min="13317" max="13317" width="54.33203125" style="218" customWidth="1"/>
    <col min="13318" max="13318" width="8.33203125" style="218" customWidth="1"/>
    <col min="13319" max="13319" width="9.33203125" style="218"/>
    <col min="13320" max="13323" width="14.6640625" style="218" customWidth="1"/>
    <col min="13324" max="13568" width="9.33203125" style="218"/>
    <col min="13569" max="13569" width="6.1640625" style="218" customWidth="1"/>
    <col min="13570" max="13571" width="8.33203125" style="218" customWidth="1"/>
    <col min="13572" max="13572" width="12" style="218" customWidth="1"/>
    <col min="13573" max="13573" width="54.33203125" style="218" customWidth="1"/>
    <col min="13574" max="13574" width="8.33203125" style="218" customWidth="1"/>
    <col min="13575" max="13575" width="9.33203125" style="218"/>
    <col min="13576" max="13579" width="14.6640625" style="218" customWidth="1"/>
    <col min="13580" max="13824" width="9.33203125" style="218"/>
    <col min="13825" max="13825" width="6.1640625" style="218" customWidth="1"/>
    <col min="13826" max="13827" width="8.33203125" style="218" customWidth="1"/>
    <col min="13828" max="13828" width="12" style="218" customWidth="1"/>
    <col min="13829" max="13829" width="54.33203125" style="218" customWidth="1"/>
    <col min="13830" max="13830" width="8.33203125" style="218" customWidth="1"/>
    <col min="13831" max="13831" width="9.33203125" style="218"/>
    <col min="13832" max="13835" width="14.6640625" style="218" customWidth="1"/>
    <col min="13836" max="14080" width="9.33203125" style="218"/>
    <col min="14081" max="14081" width="6.1640625" style="218" customWidth="1"/>
    <col min="14082" max="14083" width="8.33203125" style="218" customWidth="1"/>
    <col min="14084" max="14084" width="12" style="218" customWidth="1"/>
    <col min="14085" max="14085" width="54.33203125" style="218" customWidth="1"/>
    <col min="14086" max="14086" width="8.33203125" style="218" customWidth="1"/>
    <col min="14087" max="14087" width="9.33203125" style="218"/>
    <col min="14088" max="14091" width="14.6640625" style="218" customWidth="1"/>
    <col min="14092" max="14336" width="9.33203125" style="218"/>
    <col min="14337" max="14337" width="6.1640625" style="218" customWidth="1"/>
    <col min="14338" max="14339" width="8.33203125" style="218" customWidth="1"/>
    <col min="14340" max="14340" width="12" style="218" customWidth="1"/>
    <col min="14341" max="14341" width="54.33203125" style="218" customWidth="1"/>
    <col min="14342" max="14342" width="8.33203125" style="218" customWidth="1"/>
    <col min="14343" max="14343" width="9.33203125" style="218"/>
    <col min="14344" max="14347" width="14.6640625" style="218" customWidth="1"/>
    <col min="14348" max="14592" width="9.33203125" style="218"/>
    <col min="14593" max="14593" width="6.1640625" style="218" customWidth="1"/>
    <col min="14594" max="14595" width="8.33203125" style="218" customWidth="1"/>
    <col min="14596" max="14596" width="12" style="218" customWidth="1"/>
    <col min="14597" max="14597" width="54.33203125" style="218" customWidth="1"/>
    <col min="14598" max="14598" width="8.33203125" style="218" customWidth="1"/>
    <col min="14599" max="14599" width="9.33203125" style="218"/>
    <col min="14600" max="14603" width="14.6640625" style="218" customWidth="1"/>
    <col min="14604" max="14848" width="9.33203125" style="218"/>
    <col min="14849" max="14849" width="6.1640625" style="218" customWidth="1"/>
    <col min="14850" max="14851" width="8.33203125" style="218" customWidth="1"/>
    <col min="14852" max="14852" width="12" style="218" customWidth="1"/>
    <col min="14853" max="14853" width="54.33203125" style="218" customWidth="1"/>
    <col min="14854" max="14854" width="8.33203125" style="218" customWidth="1"/>
    <col min="14855" max="14855" width="9.33203125" style="218"/>
    <col min="14856" max="14859" width="14.6640625" style="218" customWidth="1"/>
    <col min="14860" max="15104" width="9.33203125" style="218"/>
    <col min="15105" max="15105" width="6.1640625" style="218" customWidth="1"/>
    <col min="15106" max="15107" width="8.33203125" style="218" customWidth="1"/>
    <col min="15108" max="15108" width="12" style="218" customWidth="1"/>
    <col min="15109" max="15109" width="54.33203125" style="218" customWidth="1"/>
    <col min="15110" max="15110" width="8.33203125" style="218" customWidth="1"/>
    <col min="15111" max="15111" width="9.33203125" style="218"/>
    <col min="15112" max="15115" width="14.6640625" style="218" customWidth="1"/>
    <col min="15116" max="15360" width="9.33203125" style="218"/>
    <col min="15361" max="15361" width="6.1640625" style="218" customWidth="1"/>
    <col min="15362" max="15363" width="8.33203125" style="218" customWidth="1"/>
    <col min="15364" max="15364" width="12" style="218" customWidth="1"/>
    <col min="15365" max="15365" width="54.33203125" style="218" customWidth="1"/>
    <col min="15366" max="15366" width="8.33203125" style="218" customWidth="1"/>
    <col min="15367" max="15367" width="9.33203125" style="218"/>
    <col min="15368" max="15371" width="14.6640625" style="218" customWidth="1"/>
    <col min="15372" max="15616" width="9.33203125" style="218"/>
    <col min="15617" max="15617" width="6.1640625" style="218" customWidth="1"/>
    <col min="15618" max="15619" width="8.33203125" style="218" customWidth="1"/>
    <col min="15620" max="15620" width="12" style="218" customWidth="1"/>
    <col min="15621" max="15621" width="54.33203125" style="218" customWidth="1"/>
    <col min="15622" max="15622" width="8.33203125" style="218" customWidth="1"/>
    <col min="15623" max="15623" width="9.33203125" style="218"/>
    <col min="15624" max="15627" width="14.6640625" style="218" customWidth="1"/>
    <col min="15628" max="15872" width="9.33203125" style="218"/>
    <col min="15873" max="15873" width="6.1640625" style="218" customWidth="1"/>
    <col min="15874" max="15875" width="8.33203125" style="218" customWidth="1"/>
    <col min="15876" max="15876" width="12" style="218" customWidth="1"/>
    <col min="15877" max="15877" width="54.33203125" style="218" customWidth="1"/>
    <col min="15878" max="15878" width="8.33203125" style="218" customWidth="1"/>
    <col min="15879" max="15879" width="9.33203125" style="218"/>
    <col min="15880" max="15883" width="14.6640625" style="218" customWidth="1"/>
    <col min="15884" max="16128" width="9.33203125" style="218"/>
    <col min="16129" max="16129" width="6.1640625" style="218" customWidth="1"/>
    <col min="16130" max="16131" width="8.33203125" style="218" customWidth="1"/>
    <col min="16132" max="16132" width="12" style="218" customWidth="1"/>
    <col min="16133" max="16133" width="54.33203125" style="218" customWidth="1"/>
    <col min="16134" max="16134" width="8.33203125" style="218" customWidth="1"/>
    <col min="16135" max="16135" width="9.33203125" style="218"/>
    <col min="16136" max="16139" width="14.6640625" style="218" customWidth="1"/>
    <col min="16140" max="16384" width="9.33203125" style="218"/>
  </cols>
  <sheetData>
    <row r="1" spans="1:14" ht="19.5" customHeight="1">
      <c r="A1" s="217"/>
      <c r="B1" s="217"/>
      <c r="C1" s="218" t="s">
        <v>24</v>
      </c>
      <c r="D1" s="219" t="s">
        <v>24</v>
      </c>
      <c r="E1" s="219" t="s">
        <v>1092</v>
      </c>
      <c r="F1" s="219" t="s">
        <v>24</v>
      </c>
      <c r="G1" s="220"/>
      <c r="H1" s="217"/>
      <c r="I1" s="217"/>
      <c r="J1" s="217"/>
      <c r="K1" s="217"/>
    </row>
    <row r="2" spans="1:14" ht="12.75">
      <c r="A2" s="218" t="s">
        <v>14</v>
      </c>
      <c r="C2" s="221" t="s">
        <v>1093</v>
      </c>
      <c r="E2" s="217"/>
      <c r="F2" s="217"/>
      <c r="G2" s="217"/>
      <c r="H2" s="217"/>
      <c r="I2" s="217"/>
      <c r="J2" s="217"/>
      <c r="K2" s="217"/>
    </row>
    <row r="3" spans="1:14" ht="16.350000000000001" customHeight="1">
      <c r="A3" s="218" t="s">
        <v>98</v>
      </c>
      <c r="C3" s="222" t="s">
        <v>83</v>
      </c>
      <c r="D3" s="223"/>
      <c r="E3" s="217"/>
      <c r="F3" s="217"/>
      <c r="G3" s="217"/>
      <c r="H3" s="217"/>
      <c r="I3" s="217"/>
      <c r="J3" s="217"/>
      <c r="K3" s="217"/>
    </row>
    <row r="4" spans="1:14" ht="15">
      <c r="B4" s="224"/>
      <c r="C4" s="224"/>
      <c r="D4" s="224"/>
      <c r="E4" s="217"/>
      <c r="F4" s="217"/>
      <c r="G4" s="217"/>
      <c r="H4" s="217"/>
      <c r="I4" s="217"/>
      <c r="J4" s="217"/>
      <c r="K4" s="217"/>
    </row>
    <row r="5" spans="1:14" ht="15">
      <c r="A5" s="218" t="s">
        <v>18</v>
      </c>
      <c r="B5" s="224"/>
      <c r="C5" s="224"/>
      <c r="D5" s="224"/>
      <c r="E5" s="217"/>
      <c r="F5" s="217"/>
      <c r="G5" s="217"/>
      <c r="H5" s="217"/>
      <c r="I5" s="225" t="s">
        <v>20</v>
      </c>
      <c r="J5" s="226" t="s">
        <v>1094</v>
      </c>
      <c r="K5" s="217"/>
    </row>
    <row r="6" spans="1:14" ht="15">
      <c r="A6" s="218" t="s">
        <v>22</v>
      </c>
      <c r="B6" s="224"/>
      <c r="C6" s="224"/>
      <c r="D6" s="224"/>
      <c r="E6" s="217"/>
      <c r="F6" s="217"/>
      <c r="G6" s="217"/>
      <c r="H6" s="217"/>
      <c r="I6" s="225" t="s">
        <v>26</v>
      </c>
      <c r="J6" s="225" t="s">
        <v>24</v>
      </c>
      <c r="K6" s="217"/>
    </row>
    <row r="7" spans="1:14">
      <c r="A7" s="227" t="s">
        <v>1095</v>
      </c>
      <c r="B7" s="227"/>
      <c r="C7" s="227" t="s">
        <v>24</v>
      </c>
      <c r="D7" s="227"/>
      <c r="E7" s="227"/>
      <c r="F7" s="227"/>
      <c r="G7" s="228"/>
      <c r="H7" s="228"/>
      <c r="I7" s="228"/>
      <c r="J7" s="228"/>
      <c r="K7" s="227"/>
      <c r="L7" s="227"/>
    </row>
    <row r="8" spans="1:14" ht="12" customHeight="1" thickBot="1">
      <c r="A8" s="229" t="s">
        <v>24</v>
      </c>
      <c r="B8" s="229"/>
      <c r="C8" s="230"/>
      <c r="D8" s="227"/>
      <c r="E8" s="227"/>
      <c r="F8" s="229"/>
      <c r="G8" s="229"/>
      <c r="H8" s="231"/>
      <c r="I8" s="231"/>
      <c r="J8" s="231"/>
      <c r="K8" s="228"/>
      <c r="L8" s="227"/>
    </row>
    <row r="9" spans="1:14" ht="12" customHeight="1" thickBot="1">
      <c r="A9" s="455" t="s">
        <v>1096</v>
      </c>
      <c r="B9" s="232" t="s">
        <v>1097</v>
      </c>
      <c r="C9" s="232" t="s">
        <v>1098</v>
      </c>
      <c r="D9" s="232" t="s">
        <v>1099</v>
      </c>
      <c r="E9" s="456" t="s">
        <v>1100</v>
      </c>
      <c r="F9" s="232" t="s">
        <v>1101</v>
      </c>
      <c r="G9" s="233" t="s">
        <v>1102</v>
      </c>
      <c r="H9" s="457" t="s">
        <v>1103</v>
      </c>
      <c r="I9" s="457"/>
      <c r="J9" s="458" t="s">
        <v>1104</v>
      </c>
      <c r="K9" s="458"/>
      <c r="L9" s="234" t="s">
        <v>24</v>
      </c>
    </row>
    <row r="10" spans="1:14" ht="12" customHeight="1" thickBot="1">
      <c r="A10" s="455"/>
      <c r="B10" s="235" t="s">
        <v>1105</v>
      </c>
      <c r="C10" s="235" t="s">
        <v>1106</v>
      </c>
      <c r="D10" s="235" t="s">
        <v>24</v>
      </c>
      <c r="E10" s="456"/>
      <c r="F10" s="235" t="s">
        <v>1107</v>
      </c>
      <c r="G10" s="236" t="s">
        <v>1108</v>
      </c>
      <c r="H10" s="237" t="s">
        <v>1109</v>
      </c>
      <c r="I10" s="238" t="s">
        <v>1110</v>
      </c>
      <c r="J10" s="237" t="s">
        <v>1109</v>
      </c>
      <c r="K10" s="239" t="s">
        <v>1110</v>
      </c>
      <c r="L10" s="227"/>
    </row>
    <row r="11" spans="1:14" ht="45.6" customHeight="1">
      <c r="A11" s="240">
        <v>1</v>
      </c>
      <c r="B11" s="241" t="s">
        <v>79</v>
      </c>
      <c r="C11" s="242"/>
      <c r="D11" s="243"/>
      <c r="E11" s="244" t="s">
        <v>1111</v>
      </c>
      <c r="F11" s="245" t="s">
        <v>664</v>
      </c>
      <c r="G11" s="245">
        <v>2</v>
      </c>
      <c r="H11" s="246"/>
      <c r="I11" s="247"/>
      <c r="J11" s="247">
        <f t="shared" ref="J11:J24" si="0">H11*G11</f>
        <v>0</v>
      </c>
      <c r="K11" s="248">
        <f t="shared" ref="K11:K24" si="1">I11*G11</f>
        <v>0</v>
      </c>
      <c r="L11" s="249"/>
      <c r="M11" s="188"/>
    </row>
    <row r="12" spans="1:14" ht="60" customHeight="1">
      <c r="A12" s="250">
        <v>2</v>
      </c>
      <c r="B12" s="251" t="s">
        <v>81</v>
      </c>
      <c r="C12" s="252"/>
      <c r="D12" s="253"/>
      <c r="E12" s="254" t="s">
        <v>1112</v>
      </c>
      <c r="F12" s="255" t="s">
        <v>664</v>
      </c>
      <c r="G12" s="255">
        <v>1</v>
      </c>
      <c r="H12" s="256"/>
      <c r="I12" s="257"/>
      <c r="J12" s="257">
        <f t="shared" si="0"/>
        <v>0</v>
      </c>
      <c r="K12" s="258">
        <f t="shared" si="1"/>
        <v>0</v>
      </c>
      <c r="L12" s="249"/>
      <c r="M12" s="188"/>
    </row>
    <row r="13" spans="1:14" ht="63" customHeight="1">
      <c r="A13" s="259">
        <v>3</v>
      </c>
      <c r="B13" s="251" t="s">
        <v>144</v>
      </c>
      <c r="C13" s="252"/>
      <c r="D13" s="253"/>
      <c r="E13" s="260" t="s">
        <v>1113</v>
      </c>
      <c r="F13" s="255" t="s">
        <v>664</v>
      </c>
      <c r="G13" s="255">
        <v>1</v>
      </c>
      <c r="H13" s="256"/>
      <c r="I13" s="257"/>
      <c r="J13" s="257">
        <f t="shared" si="0"/>
        <v>0</v>
      </c>
      <c r="K13" s="258">
        <f t="shared" si="1"/>
        <v>0</v>
      </c>
      <c r="L13" s="249"/>
      <c r="M13" s="188"/>
    </row>
    <row r="14" spans="1:14" ht="63" customHeight="1">
      <c r="A14" s="259">
        <v>4</v>
      </c>
      <c r="B14" s="251" t="s">
        <v>135</v>
      </c>
      <c r="C14" s="252"/>
      <c r="D14" s="253"/>
      <c r="E14" s="254" t="s">
        <v>1114</v>
      </c>
      <c r="F14" s="255" t="s">
        <v>664</v>
      </c>
      <c r="G14" s="255">
        <v>1</v>
      </c>
      <c r="H14" s="256"/>
      <c r="I14" s="257"/>
      <c r="J14" s="257">
        <f t="shared" si="0"/>
        <v>0</v>
      </c>
      <c r="K14" s="258">
        <f t="shared" si="1"/>
        <v>0</v>
      </c>
      <c r="L14" s="249"/>
      <c r="M14" s="188"/>
    </row>
    <row r="15" spans="1:14" ht="33" customHeight="1">
      <c r="A15" s="250">
        <v>5</v>
      </c>
      <c r="B15" s="251" t="s">
        <v>155</v>
      </c>
      <c r="C15" s="252"/>
      <c r="D15" s="253"/>
      <c r="E15" s="254" t="s">
        <v>1115</v>
      </c>
      <c r="F15" s="255" t="s">
        <v>951</v>
      </c>
      <c r="G15" s="255">
        <v>1</v>
      </c>
      <c r="H15" s="256"/>
      <c r="I15" s="257"/>
      <c r="J15" s="257">
        <f t="shared" si="0"/>
        <v>0</v>
      </c>
      <c r="K15" s="258">
        <f t="shared" si="1"/>
        <v>0</v>
      </c>
      <c r="L15" s="249"/>
      <c r="M15" s="188"/>
      <c r="N15" s="261"/>
    </row>
    <row r="16" spans="1:14" ht="38.25" customHeight="1">
      <c r="A16" s="259">
        <v>6</v>
      </c>
      <c r="B16" s="251" t="s">
        <v>160</v>
      </c>
      <c r="C16" s="252"/>
      <c r="D16" s="253"/>
      <c r="E16" s="254" t="s">
        <v>1116</v>
      </c>
      <c r="F16" s="255" t="s">
        <v>951</v>
      </c>
      <c r="G16" s="255">
        <v>2</v>
      </c>
      <c r="H16" s="256"/>
      <c r="I16" s="257"/>
      <c r="J16" s="257">
        <f t="shared" si="0"/>
        <v>0</v>
      </c>
      <c r="K16" s="258">
        <f t="shared" si="1"/>
        <v>0</v>
      </c>
      <c r="L16" s="249"/>
      <c r="M16" s="188"/>
      <c r="N16" s="261"/>
    </row>
    <row r="17" spans="1:14" ht="61.5" customHeight="1">
      <c r="A17" s="250">
        <v>7</v>
      </c>
      <c r="B17" s="251" t="s">
        <v>166</v>
      </c>
      <c r="C17" s="252"/>
      <c r="D17" s="253"/>
      <c r="E17" s="254" t="s">
        <v>1117</v>
      </c>
      <c r="F17" s="255" t="s">
        <v>951</v>
      </c>
      <c r="G17" s="255">
        <v>2</v>
      </c>
      <c r="H17" s="256"/>
      <c r="I17" s="257"/>
      <c r="J17" s="257">
        <f t="shared" si="0"/>
        <v>0</v>
      </c>
      <c r="K17" s="258">
        <f t="shared" si="1"/>
        <v>0</v>
      </c>
      <c r="L17" s="249"/>
      <c r="M17" s="188"/>
      <c r="N17" s="261"/>
    </row>
    <row r="18" spans="1:14" ht="26.1" customHeight="1">
      <c r="A18" s="259">
        <v>8</v>
      </c>
      <c r="B18" s="251" t="s">
        <v>172</v>
      </c>
      <c r="C18" s="252"/>
      <c r="D18" s="253"/>
      <c r="E18" s="254" t="s">
        <v>1118</v>
      </c>
      <c r="F18" s="255" t="s">
        <v>951</v>
      </c>
      <c r="G18" s="255">
        <v>1</v>
      </c>
      <c r="H18" s="256"/>
      <c r="I18" s="257"/>
      <c r="J18" s="257">
        <f t="shared" si="0"/>
        <v>0</v>
      </c>
      <c r="K18" s="258">
        <f t="shared" si="1"/>
        <v>0</v>
      </c>
      <c r="L18" s="249"/>
      <c r="M18" s="188"/>
      <c r="N18" s="261"/>
    </row>
    <row r="19" spans="1:14" ht="26.1" customHeight="1">
      <c r="A19" s="250">
        <v>9</v>
      </c>
      <c r="B19" s="251" t="s">
        <v>177</v>
      </c>
      <c r="C19" s="252"/>
      <c r="D19" s="253"/>
      <c r="E19" s="254" t="s">
        <v>1119</v>
      </c>
      <c r="F19" s="255" t="s">
        <v>664</v>
      </c>
      <c r="G19" s="255">
        <v>1</v>
      </c>
      <c r="H19" s="256"/>
      <c r="I19" s="257"/>
      <c r="J19" s="257">
        <f t="shared" si="0"/>
        <v>0</v>
      </c>
      <c r="K19" s="258">
        <f t="shared" si="1"/>
        <v>0</v>
      </c>
      <c r="L19" s="249"/>
      <c r="M19" s="188"/>
      <c r="N19" s="261"/>
    </row>
    <row r="20" spans="1:14" ht="26.1" customHeight="1">
      <c r="A20" s="259">
        <v>10</v>
      </c>
      <c r="B20" s="251" t="s">
        <v>182</v>
      </c>
      <c r="C20" s="252"/>
      <c r="D20" s="253"/>
      <c r="E20" s="254" t="s">
        <v>1120</v>
      </c>
      <c r="F20" s="255" t="s">
        <v>951</v>
      </c>
      <c r="G20" s="255">
        <v>2</v>
      </c>
      <c r="H20" s="256"/>
      <c r="I20" s="257"/>
      <c r="J20" s="257">
        <f t="shared" si="0"/>
        <v>0</v>
      </c>
      <c r="K20" s="258">
        <f t="shared" si="1"/>
        <v>0</v>
      </c>
      <c r="L20" s="249"/>
      <c r="M20" s="188"/>
      <c r="N20" s="261"/>
    </row>
    <row r="21" spans="1:14" ht="40.5" customHeight="1">
      <c r="A21" s="250">
        <v>11</v>
      </c>
      <c r="B21" s="251" t="s">
        <v>186</v>
      </c>
      <c r="C21" s="252"/>
      <c r="D21" s="253"/>
      <c r="E21" s="254" t="s">
        <v>1121</v>
      </c>
      <c r="F21" s="255" t="s">
        <v>951</v>
      </c>
      <c r="G21" s="255">
        <v>1</v>
      </c>
      <c r="H21" s="256"/>
      <c r="I21" s="257"/>
      <c r="J21" s="257">
        <f t="shared" si="0"/>
        <v>0</v>
      </c>
      <c r="K21" s="258">
        <f t="shared" si="1"/>
        <v>0</v>
      </c>
      <c r="L21" s="249"/>
      <c r="M21" s="188"/>
      <c r="N21" s="261"/>
    </row>
    <row r="22" spans="1:14" ht="26.1" customHeight="1">
      <c r="A22" s="259">
        <v>12</v>
      </c>
      <c r="B22" s="251" t="s">
        <v>194</v>
      </c>
      <c r="C22" s="252"/>
      <c r="D22" s="253"/>
      <c r="E22" s="254" t="s">
        <v>1122</v>
      </c>
      <c r="F22" s="255"/>
      <c r="G22" s="255"/>
      <c r="H22" s="256"/>
      <c r="I22" s="257"/>
      <c r="J22" s="257">
        <f t="shared" si="0"/>
        <v>0</v>
      </c>
      <c r="K22" s="258">
        <f t="shared" si="1"/>
        <v>0</v>
      </c>
      <c r="L22" s="249"/>
      <c r="M22" s="188"/>
      <c r="N22" s="261"/>
    </row>
    <row r="23" spans="1:14" ht="26.1" customHeight="1">
      <c r="A23" s="250">
        <v>13</v>
      </c>
      <c r="B23" s="251" t="s">
        <v>200</v>
      </c>
      <c r="C23" s="252"/>
      <c r="D23" s="253"/>
      <c r="E23" s="254" t="s">
        <v>1123</v>
      </c>
      <c r="F23" s="255" t="s">
        <v>664</v>
      </c>
      <c r="G23" s="255">
        <v>1</v>
      </c>
      <c r="H23" s="256"/>
      <c r="I23" s="257"/>
      <c r="J23" s="257">
        <f t="shared" si="0"/>
        <v>0</v>
      </c>
      <c r="K23" s="258">
        <f t="shared" si="1"/>
        <v>0</v>
      </c>
      <c r="L23" s="249"/>
      <c r="M23" s="188"/>
      <c r="N23" s="261"/>
    </row>
    <row r="24" spans="1:14" ht="34.5" customHeight="1">
      <c r="A24" s="259">
        <v>14</v>
      </c>
      <c r="B24" s="251" t="s">
        <v>205</v>
      </c>
      <c r="C24" s="252"/>
      <c r="D24" s="253"/>
      <c r="E24" s="254" t="s">
        <v>1124</v>
      </c>
      <c r="F24" s="255" t="s">
        <v>664</v>
      </c>
      <c r="G24" s="255">
        <v>1</v>
      </c>
      <c r="H24" s="256"/>
      <c r="I24" s="257"/>
      <c r="J24" s="257">
        <f t="shared" si="0"/>
        <v>0</v>
      </c>
      <c r="K24" s="258">
        <f t="shared" si="1"/>
        <v>0</v>
      </c>
      <c r="L24" s="249"/>
      <c r="M24" s="188"/>
      <c r="N24" s="261"/>
    </row>
    <row r="25" spans="1:14" ht="12.95" customHeight="1" thickBot="1">
      <c r="A25" s="262"/>
      <c r="B25" s="263"/>
      <c r="C25" s="264" t="s">
        <v>24</v>
      </c>
      <c r="D25" s="265"/>
      <c r="E25" s="266" t="s">
        <v>24</v>
      </c>
      <c r="F25" s="267" t="s">
        <v>24</v>
      </c>
      <c r="G25" s="268" t="s">
        <v>24</v>
      </c>
      <c r="H25" s="269"/>
      <c r="I25" s="270"/>
      <c r="J25" s="271"/>
      <c r="K25" s="272"/>
      <c r="L25" s="273"/>
    </row>
    <row r="26" spans="1:14" ht="12" customHeight="1">
      <c r="A26" s="274" t="s">
        <v>1125</v>
      </c>
      <c r="B26" s="275"/>
      <c r="C26" s="276"/>
      <c r="D26" s="277"/>
      <c r="E26" s="278"/>
      <c r="F26" s="279"/>
      <c r="G26" s="280"/>
      <c r="H26" s="281"/>
      <c r="I26" s="282"/>
      <c r="J26" s="282" t="s">
        <v>24</v>
      </c>
      <c r="K26" s="282"/>
      <c r="L26" s="273"/>
    </row>
    <row r="27" spans="1:14" ht="12" customHeight="1">
      <c r="A27" s="227"/>
      <c r="B27" s="227"/>
      <c r="C27" s="227"/>
      <c r="D27" s="227" t="s">
        <v>24</v>
      </c>
      <c r="E27" s="227"/>
      <c r="F27" s="227"/>
      <c r="G27" s="227"/>
      <c r="H27" s="228"/>
      <c r="I27" s="282"/>
      <c r="J27" s="282"/>
      <c r="K27" s="282"/>
      <c r="L27" s="227"/>
    </row>
    <row r="28" spans="1:14" ht="12" customHeight="1">
      <c r="A28" s="283"/>
      <c r="B28" s="284"/>
      <c r="C28" s="285"/>
      <c r="D28" s="285"/>
      <c r="E28" s="285"/>
      <c r="F28" s="285"/>
      <c r="G28" s="284" t="str">
        <f>A8</f>
        <v xml:space="preserve"> </v>
      </c>
      <c r="H28" s="459" t="s">
        <v>1126</v>
      </c>
      <c r="I28" s="459"/>
      <c r="J28" s="286">
        <f>SUM(J11:J25)</f>
        <v>0</v>
      </c>
      <c r="K28" s="282"/>
      <c r="L28" s="227"/>
    </row>
    <row r="29" spans="1:14" ht="12" customHeight="1">
      <c r="A29" s="287"/>
      <c r="B29" s="227"/>
      <c r="C29" s="227"/>
      <c r="D29" s="227"/>
      <c r="E29" s="227"/>
      <c r="F29" s="227"/>
      <c r="G29" s="227"/>
      <c r="H29" s="460" t="s">
        <v>1127</v>
      </c>
      <c r="I29" s="460"/>
      <c r="J29" s="288">
        <f>SUM(K11:K25)</f>
        <v>0</v>
      </c>
      <c r="K29" s="228"/>
      <c r="L29" s="227"/>
    </row>
    <row r="30" spans="1:14" ht="12" customHeight="1">
      <c r="A30" s="289"/>
      <c r="B30" s="290"/>
      <c r="C30" s="290"/>
      <c r="D30" s="290"/>
      <c r="E30" s="290"/>
      <c r="F30" s="290"/>
      <c r="G30" s="290"/>
      <c r="H30" s="454" t="s">
        <v>1128</v>
      </c>
      <c r="I30" s="454"/>
      <c r="J30" s="291">
        <f>SUM(J28:J29)</f>
        <v>0</v>
      </c>
      <c r="K30" s="228"/>
      <c r="L30" s="227"/>
    </row>
    <row r="31" spans="1:14" ht="12" customHeight="1"/>
    <row r="32" spans="1:14" ht="12" customHeight="1"/>
  </sheetData>
  <sheetProtection selectLockedCells="1" selectUnlockedCells="1"/>
  <mergeCells count="7">
    <mergeCell ref="H30:I30"/>
    <mergeCell ref="A9:A10"/>
    <mergeCell ref="E9:E10"/>
    <mergeCell ref="H9:I9"/>
    <mergeCell ref="J9:K9"/>
    <mergeCell ref="H28:I28"/>
    <mergeCell ref="H29:I29"/>
  </mergeCells>
  <printOptions horizontalCentered="1"/>
  <pageMargins left="0.74791666666666667" right="0.74791666666666667" top="0.98402777777777772" bottom="0.98402777777777772" header="0.51180555555555551" footer="0.51180555555555551"/>
  <pageSetup paperSize="9" scale="57" firstPageNumber="0" orientation="landscape" horizontalDpi="300" verticalDpi="300" r:id="rId1"/>
  <headerFooter alignWithMargins="0">
    <oddFooter>&amp;CStránka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BA8B5-99D3-4C77-A19F-AEC14AE05158}">
  <sheetPr>
    <tabColor theme="3" tint="0.59999389629810485"/>
    <pageSetUpPr fitToPage="1"/>
  </sheetPr>
  <dimension ref="A1:N177"/>
  <sheetViews>
    <sheetView zoomScale="85" zoomScaleNormal="100" zoomScaleSheetLayoutView="100" workbookViewId="0">
      <pane ySplit="6" topLeftCell="A7" activePane="bottomLeft" state="frozen"/>
      <selection pane="bottomLeft" activeCell="K9" sqref="K9"/>
    </sheetView>
  </sheetViews>
  <sheetFormatPr defaultRowHeight="12.75"/>
  <cols>
    <col min="1" max="1" width="9.83203125" style="320" bestFit="1" customWidth="1"/>
    <col min="2" max="2" width="6.83203125" style="320" customWidth="1"/>
    <col min="3" max="3" width="5.5" style="320" customWidth="1"/>
    <col min="4" max="4" width="68.1640625" style="322" customWidth="1"/>
    <col min="5" max="5" width="10.1640625" style="320" customWidth="1"/>
    <col min="6" max="6" width="9.33203125" style="320"/>
    <col min="7" max="12" width="12.5" style="296" customWidth="1"/>
    <col min="13" max="13" width="15" style="320" customWidth="1"/>
    <col min="14" max="14" width="15.1640625" style="320" customWidth="1"/>
    <col min="15" max="16384" width="9.33203125" style="294"/>
  </cols>
  <sheetData>
    <row r="1" spans="1:14" ht="20.25">
      <c r="A1" s="292"/>
      <c r="B1" s="461" t="s">
        <v>1129</v>
      </c>
      <c r="C1" s="461"/>
      <c r="D1" s="461"/>
      <c r="E1" s="293"/>
      <c r="F1" s="294"/>
      <c r="G1" s="295"/>
      <c r="I1" s="297"/>
      <c r="K1" s="297"/>
      <c r="M1" s="294"/>
      <c r="N1" s="294"/>
    </row>
    <row r="2" spans="1:14">
      <c r="A2" s="294"/>
      <c r="B2" s="461"/>
      <c r="C2" s="461"/>
      <c r="D2" s="461"/>
      <c r="E2" s="293"/>
      <c r="F2" s="294"/>
      <c r="G2" s="298"/>
      <c r="H2" s="299"/>
      <c r="I2" s="300"/>
      <c r="J2" s="300"/>
      <c r="K2" s="300"/>
      <c r="L2" s="300"/>
      <c r="M2" s="294"/>
      <c r="N2" s="294"/>
    </row>
    <row r="3" spans="1:14">
      <c r="A3" s="294"/>
      <c r="B3" s="462"/>
      <c r="C3" s="462"/>
      <c r="D3" s="462"/>
      <c r="E3" s="293"/>
      <c r="F3" s="294"/>
      <c r="G3" s="299"/>
      <c r="H3" s="299"/>
      <c r="I3" s="300"/>
      <c r="J3" s="300"/>
      <c r="K3" s="300"/>
      <c r="L3" s="300"/>
      <c r="M3" s="294"/>
      <c r="N3" s="294"/>
    </row>
    <row r="4" spans="1:14" ht="25.5">
      <c r="A4" s="301" t="s">
        <v>1130</v>
      </c>
      <c r="B4" s="463" t="s">
        <v>1100</v>
      </c>
      <c r="C4" s="463"/>
      <c r="D4" s="463"/>
      <c r="E4" s="302" t="s">
        <v>1131</v>
      </c>
      <c r="F4" s="302" t="s">
        <v>1132</v>
      </c>
      <c r="G4" s="303" t="s">
        <v>1133</v>
      </c>
      <c r="H4" s="303" t="s">
        <v>1134</v>
      </c>
      <c r="I4" s="303" t="s">
        <v>1135</v>
      </c>
      <c r="J4" s="303" t="s">
        <v>1136</v>
      </c>
      <c r="K4" s="303" t="s">
        <v>1137</v>
      </c>
      <c r="L4" s="303" t="s">
        <v>1138</v>
      </c>
      <c r="M4" s="303" t="s">
        <v>56</v>
      </c>
      <c r="N4" s="303" t="s">
        <v>1498</v>
      </c>
    </row>
    <row r="5" spans="1:14">
      <c r="A5" s="304">
        <v>1</v>
      </c>
      <c r="B5" s="304">
        <v>2</v>
      </c>
      <c r="C5" s="304">
        <v>3</v>
      </c>
      <c r="D5" s="304">
        <v>4</v>
      </c>
      <c r="E5" s="304">
        <v>5</v>
      </c>
      <c r="F5" s="304">
        <v>6</v>
      </c>
      <c r="G5" s="304">
        <v>7</v>
      </c>
      <c r="H5" s="304">
        <v>8</v>
      </c>
      <c r="I5" s="304">
        <v>9</v>
      </c>
      <c r="J5" s="304">
        <v>10</v>
      </c>
      <c r="K5" s="304">
        <v>11</v>
      </c>
      <c r="L5" s="304">
        <v>12</v>
      </c>
      <c r="M5" s="304">
        <v>13</v>
      </c>
      <c r="N5" s="304">
        <v>14</v>
      </c>
    </row>
    <row r="6" spans="1:14" ht="13.5" thickBot="1">
      <c r="A6" s="305" t="s">
        <v>1139</v>
      </c>
      <c r="B6" s="305" t="s">
        <v>1139</v>
      </c>
      <c r="C6" s="305" t="s">
        <v>1139</v>
      </c>
      <c r="D6" s="306" t="s">
        <v>1139</v>
      </c>
      <c r="E6" s="305" t="s">
        <v>1139</v>
      </c>
      <c r="F6" s="305" t="s">
        <v>1139</v>
      </c>
      <c r="G6" s="305" t="s">
        <v>44</v>
      </c>
      <c r="H6" s="305" t="s">
        <v>44</v>
      </c>
      <c r="I6" s="305" t="s">
        <v>44</v>
      </c>
      <c r="J6" s="305" t="s">
        <v>44</v>
      </c>
      <c r="K6" s="305" t="s">
        <v>44</v>
      </c>
      <c r="L6" s="305" t="s">
        <v>44</v>
      </c>
      <c r="M6" s="305" t="s">
        <v>1139</v>
      </c>
      <c r="N6" s="305" t="s">
        <v>1139</v>
      </c>
    </row>
    <row r="7" spans="1:14" ht="16.5" thickBot="1">
      <c r="A7" s="307"/>
      <c r="B7" s="308" t="s">
        <v>126</v>
      </c>
      <c r="C7" s="307"/>
      <c r="D7" s="309"/>
      <c r="E7" s="307"/>
      <c r="F7" s="307"/>
      <c r="G7" s="307"/>
      <c r="H7" s="310">
        <f>SUM(H$8,H$90,H$110,H$144)</f>
        <v>0</v>
      </c>
      <c r="I7" s="307"/>
      <c r="J7" s="310">
        <f>SUM(J$8,J$90,J$110,J$144)</f>
        <v>0</v>
      </c>
      <c r="K7" s="307"/>
      <c r="L7" s="310">
        <f>SUM(L$8,L$90,L$110,L$144)</f>
        <v>0</v>
      </c>
      <c r="M7" s="307"/>
      <c r="N7" s="307"/>
    </row>
    <row r="8" spans="1:14" ht="15">
      <c r="A8" s="311"/>
      <c r="B8" s="312" t="s">
        <v>1140</v>
      </c>
      <c r="C8" s="311"/>
      <c r="D8" s="313"/>
      <c r="E8" s="311"/>
      <c r="F8" s="311"/>
      <c r="G8" s="311"/>
      <c r="H8" s="314">
        <f>SUM(H9:H89)</f>
        <v>0</v>
      </c>
      <c r="I8" s="311"/>
      <c r="J8" s="314">
        <f>SUM(J9:J89)</f>
        <v>0</v>
      </c>
      <c r="K8" s="311"/>
      <c r="L8" s="314">
        <f>SUM(L9:L89)</f>
        <v>0</v>
      </c>
      <c r="M8" s="311"/>
      <c r="N8" s="311"/>
    </row>
    <row r="9" spans="1:14">
      <c r="A9" s="315">
        <v>1</v>
      </c>
      <c r="B9" s="316" t="s">
        <v>1141</v>
      </c>
      <c r="C9" s="315"/>
      <c r="D9" s="317"/>
      <c r="E9" s="315" t="s">
        <v>664</v>
      </c>
      <c r="F9" s="315">
        <v>1</v>
      </c>
      <c r="G9" s="318"/>
      <c r="H9" s="319">
        <f>$F9*$G9</f>
        <v>0</v>
      </c>
      <c r="I9" s="318"/>
      <c r="J9" s="319">
        <f>$F9*$I9</f>
        <v>0</v>
      </c>
      <c r="K9" s="318">
        <f>$G9+$I9</f>
        <v>0</v>
      </c>
      <c r="L9" s="319">
        <f>$H9+$J9</f>
        <v>0</v>
      </c>
      <c r="M9" s="315"/>
      <c r="N9" s="315"/>
    </row>
    <row r="10" spans="1:14" ht="63.75">
      <c r="B10" s="321"/>
      <c r="D10" s="322" t="s">
        <v>1142</v>
      </c>
      <c r="H10" s="323"/>
      <c r="J10" s="323"/>
      <c r="L10" s="323"/>
    </row>
    <row r="11" spans="1:14">
      <c r="D11" s="322" t="s">
        <v>1143</v>
      </c>
    </row>
    <row r="12" spans="1:14">
      <c r="D12" s="322" t="s">
        <v>1144</v>
      </c>
    </row>
    <row r="13" spans="1:14">
      <c r="D13" s="322" t="s">
        <v>1145</v>
      </c>
    </row>
    <row r="14" spans="1:14">
      <c r="B14" s="320">
        <v>1</v>
      </c>
      <c r="C14" s="320" t="s">
        <v>951</v>
      </c>
      <c r="D14" s="322" t="s">
        <v>1146</v>
      </c>
    </row>
    <row r="15" spans="1:14">
      <c r="B15" s="320">
        <v>1</v>
      </c>
      <c r="C15" s="320" t="s">
        <v>951</v>
      </c>
      <c r="D15" s="322" t="s">
        <v>1147</v>
      </c>
    </row>
    <row r="16" spans="1:14" ht="25.5">
      <c r="B16" s="320">
        <v>1</v>
      </c>
      <c r="C16" s="320" t="s">
        <v>951</v>
      </c>
      <c r="D16" s="322" t="s">
        <v>1148</v>
      </c>
    </row>
    <row r="17" spans="2:4">
      <c r="B17" s="320">
        <v>2</v>
      </c>
      <c r="C17" s="320" t="s">
        <v>951</v>
      </c>
      <c r="D17" s="322" t="s">
        <v>1149</v>
      </c>
    </row>
    <row r="18" spans="2:4">
      <c r="B18" s="320">
        <v>1</v>
      </c>
      <c r="C18" s="320" t="s">
        <v>951</v>
      </c>
      <c r="D18" s="322" t="s">
        <v>1150</v>
      </c>
    </row>
    <row r="19" spans="2:4">
      <c r="B19" s="320">
        <v>1</v>
      </c>
      <c r="C19" s="320" t="s">
        <v>951</v>
      </c>
      <c r="D19" s="322" t="s">
        <v>1151</v>
      </c>
    </row>
    <row r="20" spans="2:4">
      <c r="B20" s="320">
        <v>1</v>
      </c>
      <c r="C20" s="320" t="s">
        <v>951</v>
      </c>
      <c r="D20" s="322" t="s">
        <v>1152</v>
      </c>
    </row>
    <row r="21" spans="2:4">
      <c r="B21" s="320">
        <v>1</v>
      </c>
      <c r="C21" s="320" t="s">
        <v>951</v>
      </c>
      <c r="D21" s="322" t="s">
        <v>1153</v>
      </c>
    </row>
    <row r="22" spans="2:4">
      <c r="B22" s="320">
        <v>1</v>
      </c>
      <c r="C22" s="320" t="s">
        <v>951</v>
      </c>
      <c r="D22" s="322" t="s">
        <v>1154</v>
      </c>
    </row>
    <row r="23" spans="2:4">
      <c r="B23" s="320">
        <v>1</v>
      </c>
      <c r="C23" s="320" t="s">
        <v>951</v>
      </c>
      <c r="D23" s="322" t="s">
        <v>1155</v>
      </c>
    </row>
    <row r="24" spans="2:4">
      <c r="B24" s="320">
        <v>4</v>
      </c>
      <c r="C24" s="320" t="s">
        <v>951</v>
      </c>
      <c r="D24" s="322" t="s">
        <v>1156</v>
      </c>
    </row>
    <row r="25" spans="2:4">
      <c r="B25" s="320">
        <v>3</v>
      </c>
      <c r="C25" s="320" t="s">
        <v>951</v>
      </c>
      <c r="D25" s="322" t="s">
        <v>1157</v>
      </c>
    </row>
    <row r="26" spans="2:4">
      <c r="B26" s="320">
        <v>1</v>
      </c>
      <c r="C26" s="320" t="s">
        <v>951</v>
      </c>
      <c r="D26" s="322" t="s">
        <v>1158</v>
      </c>
    </row>
    <row r="27" spans="2:4">
      <c r="B27" s="320">
        <v>1</v>
      </c>
      <c r="C27" s="320" t="s">
        <v>951</v>
      </c>
      <c r="D27" s="322" t="s">
        <v>1159</v>
      </c>
    </row>
    <row r="28" spans="2:4">
      <c r="B28" s="320">
        <v>2</v>
      </c>
      <c r="C28" s="320" t="s">
        <v>951</v>
      </c>
      <c r="D28" s="322" t="s">
        <v>1160</v>
      </c>
    </row>
    <row r="29" spans="2:4">
      <c r="B29" s="320">
        <v>4</v>
      </c>
      <c r="C29" s="320" t="s">
        <v>951</v>
      </c>
      <c r="D29" s="322" t="s">
        <v>1161</v>
      </c>
    </row>
    <row r="30" spans="2:4">
      <c r="B30" s="320">
        <v>12</v>
      </c>
      <c r="C30" s="320" t="s">
        <v>951</v>
      </c>
      <c r="D30" s="322" t="s">
        <v>1162</v>
      </c>
    </row>
    <row r="31" spans="2:4">
      <c r="B31" s="320">
        <v>4</v>
      </c>
      <c r="C31" s="320" t="s">
        <v>951</v>
      </c>
      <c r="D31" s="322" t="s">
        <v>1163</v>
      </c>
    </row>
    <row r="32" spans="2:4">
      <c r="B32" s="320">
        <v>2</v>
      </c>
      <c r="C32" s="320" t="s">
        <v>951</v>
      </c>
      <c r="D32" s="322" t="s">
        <v>1164</v>
      </c>
    </row>
    <row r="33" spans="2:4">
      <c r="B33" s="320">
        <v>1</v>
      </c>
      <c r="C33" s="320" t="s">
        <v>951</v>
      </c>
      <c r="D33" s="322" t="s">
        <v>1165</v>
      </c>
    </row>
    <row r="34" spans="2:4">
      <c r="B34" s="320">
        <v>2</v>
      </c>
      <c r="C34" s="320" t="s">
        <v>951</v>
      </c>
      <c r="D34" s="322" t="s">
        <v>1166</v>
      </c>
    </row>
    <row r="35" spans="2:4">
      <c r="B35" s="320">
        <v>15</v>
      </c>
      <c r="C35" s="320" t="s">
        <v>951</v>
      </c>
      <c r="D35" s="322" t="s">
        <v>1167</v>
      </c>
    </row>
    <row r="36" spans="2:4">
      <c r="B36" s="320">
        <v>4</v>
      </c>
      <c r="C36" s="320" t="s">
        <v>951</v>
      </c>
      <c r="D36" s="322" t="s">
        <v>1168</v>
      </c>
    </row>
    <row r="37" spans="2:4">
      <c r="B37" s="320">
        <v>1</v>
      </c>
      <c r="C37" s="320" t="s">
        <v>951</v>
      </c>
      <c r="D37" s="322" t="s">
        <v>1169</v>
      </c>
    </row>
    <row r="38" spans="2:4">
      <c r="B38" s="320">
        <v>2</v>
      </c>
      <c r="C38" s="320" t="s">
        <v>951</v>
      </c>
      <c r="D38" s="322" t="s">
        <v>1170</v>
      </c>
    </row>
    <row r="39" spans="2:4">
      <c r="B39" s="320">
        <v>2</v>
      </c>
      <c r="C39" s="320" t="s">
        <v>951</v>
      </c>
      <c r="D39" s="322" t="s">
        <v>1171</v>
      </c>
    </row>
    <row r="40" spans="2:4">
      <c r="B40" s="320">
        <v>2</v>
      </c>
      <c r="C40" s="320" t="s">
        <v>951</v>
      </c>
      <c r="D40" s="322" t="s">
        <v>1172</v>
      </c>
    </row>
    <row r="41" spans="2:4">
      <c r="B41" s="320">
        <v>1</v>
      </c>
      <c r="C41" s="320" t="s">
        <v>951</v>
      </c>
      <c r="D41" s="322" t="s">
        <v>1173</v>
      </c>
    </row>
    <row r="42" spans="2:4">
      <c r="B42" s="320">
        <v>1</v>
      </c>
      <c r="C42" s="320" t="s">
        <v>951</v>
      </c>
      <c r="D42" s="322" t="s">
        <v>1174</v>
      </c>
    </row>
    <row r="43" spans="2:4" ht="25.5">
      <c r="B43" s="320">
        <v>13</v>
      </c>
      <c r="C43" s="320" t="s">
        <v>951</v>
      </c>
      <c r="D43" s="322" t="s">
        <v>1175</v>
      </c>
    </row>
    <row r="44" spans="2:4">
      <c r="B44" s="320">
        <v>1</v>
      </c>
      <c r="C44" s="320" t="s">
        <v>951</v>
      </c>
      <c r="D44" s="322" t="s">
        <v>1176</v>
      </c>
    </row>
    <row r="45" spans="2:4">
      <c r="B45" s="320">
        <v>1</v>
      </c>
      <c r="C45" s="320" t="s">
        <v>951</v>
      </c>
      <c r="D45" s="322" t="s">
        <v>1177</v>
      </c>
    </row>
    <row r="46" spans="2:4">
      <c r="B46" s="320">
        <v>1</v>
      </c>
      <c r="C46" s="320" t="s">
        <v>951</v>
      </c>
      <c r="D46" s="322" t="s">
        <v>1178</v>
      </c>
    </row>
    <row r="47" spans="2:4">
      <c r="B47" s="320">
        <v>1</v>
      </c>
      <c r="C47" s="320" t="s">
        <v>951</v>
      </c>
      <c r="D47" s="322" t="s">
        <v>1179</v>
      </c>
    </row>
    <row r="48" spans="2:4">
      <c r="B48" s="320">
        <v>1</v>
      </c>
      <c r="C48" s="320" t="s">
        <v>951</v>
      </c>
      <c r="D48" s="322" t="s">
        <v>1180</v>
      </c>
    </row>
    <row r="49" spans="2:4">
      <c r="B49" s="320">
        <v>15</v>
      </c>
      <c r="C49" s="320" t="s">
        <v>951</v>
      </c>
      <c r="D49" s="322" t="s">
        <v>1181</v>
      </c>
    </row>
    <row r="50" spans="2:4">
      <c r="B50" s="320">
        <v>17</v>
      </c>
      <c r="C50" s="320" t="s">
        <v>951</v>
      </c>
      <c r="D50" s="322" t="s">
        <v>1182</v>
      </c>
    </row>
    <row r="51" spans="2:4">
      <c r="B51" s="320">
        <v>3</v>
      </c>
      <c r="C51" s="320" t="s">
        <v>951</v>
      </c>
      <c r="D51" s="322" t="s">
        <v>1183</v>
      </c>
    </row>
    <row r="52" spans="2:4">
      <c r="B52" s="320">
        <v>1</v>
      </c>
      <c r="C52" s="320" t="s">
        <v>951</v>
      </c>
      <c r="D52" s="322" t="s">
        <v>1184</v>
      </c>
    </row>
    <row r="53" spans="2:4">
      <c r="B53" s="320">
        <v>9</v>
      </c>
      <c r="C53" s="320" t="s">
        <v>951</v>
      </c>
      <c r="D53" s="322" t="s">
        <v>1185</v>
      </c>
    </row>
    <row r="54" spans="2:4">
      <c r="B54" s="320">
        <v>17</v>
      </c>
      <c r="C54" s="320" t="s">
        <v>951</v>
      </c>
      <c r="D54" s="322" t="s">
        <v>1186</v>
      </c>
    </row>
    <row r="55" spans="2:4">
      <c r="B55" s="320">
        <v>6</v>
      </c>
      <c r="C55" s="320" t="s">
        <v>951</v>
      </c>
      <c r="D55" s="322" t="s">
        <v>1187</v>
      </c>
    </row>
    <row r="56" spans="2:4">
      <c r="B56" s="320">
        <v>6</v>
      </c>
      <c r="C56" s="320" t="s">
        <v>951</v>
      </c>
      <c r="D56" s="322" t="s">
        <v>1188</v>
      </c>
    </row>
    <row r="57" spans="2:4">
      <c r="B57" s="320">
        <v>1</v>
      </c>
      <c r="C57" s="320" t="s">
        <v>951</v>
      </c>
      <c r="D57" s="322" t="s">
        <v>1189</v>
      </c>
    </row>
    <row r="58" spans="2:4">
      <c r="B58" s="320">
        <v>1</v>
      </c>
      <c r="C58" s="320" t="s">
        <v>951</v>
      </c>
      <c r="D58" s="322" t="s">
        <v>1190</v>
      </c>
    </row>
    <row r="59" spans="2:4">
      <c r="B59" s="320">
        <v>47</v>
      </c>
      <c r="C59" s="320" t="s">
        <v>951</v>
      </c>
      <c r="D59" s="322" t="s">
        <v>1191</v>
      </c>
    </row>
    <row r="60" spans="2:4">
      <c r="B60" s="320">
        <v>10</v>
      </c>
      <c r="C60" s="320" t="s">
        <v>951</v>
      </c>
      <c r="D60" s="322" t="s">
        <v>1192</v>
      </c>
    </row>
    <row r="61" spans="2:4">
      <c r="B61" s="320">
        <v>3</v>
      </c>
      <c r="C61" s="320" t="s">
        <v>951</v>
      </c>
      <c r="D61" s="322" t="s">
        <v>1193</v>
      </c>
    </row>
    <row r="62" spans="2:4">
      <c r="B62" s="320">
        <v>3</v>
      </c>
      <c r="C62" s="320" t="s">
        <v>951</v>
      </c>
      <c r="D62" s="322" t="s">
        <v>1194</v>
      </c>
    </row>
    <row r="63" spans="2:4">
      <c r="B63" s="320">
        <v>4</v>
      </c>
      <c r="C63" s="320" t="s">
        <v>951</v>
      </c>
      <c r="D63" s="322" t="s">
        <v>1195</v>
      </c>
    </row>
    <row r="64" spans="2:4">
      <c r="B64" s="320">
        <v>1</v>
      </c>
      <c r="C64" s="320" t="s">
        <v>951</v>
      </c>
      <c r="D64" s="322" t="s">
        <v>1196</v>
      </c>
    </row>
    <row r="65" spans="1:14">
      <c r="B65" s="320">
        <v>9</v>
      </c>
      <c r="C65" s="320" t="s">
        <v>951</v>
      </c>
      <c r="D65" s="322" t="s">
        <v>1197</v>
      </c>
    </row>
    <row r="66" spans="1:14">
      <c r="B66" s="320">
        <v>1</v>
      </c>
      <c r="C66" s="320" t="s">
        <v>664</v>
      </c>
      <c r="D66" s="322" t="s">
        <v>1198</v>
      </c>
    </row>
    <row r="67" spans="1:14">
      <c r="A67" s="315">
        <v>2</v>
      </c>
      <c r="B67" s="316" t="s">
        <v>1199</v>
      </c>
      <c r="C67" s="315"/>
      <c r="D67" s="317"/>
      <c r="E67" s="315" t="s">
        <v>951</v>
      </c>
      <c r="F67" s="315">
        <v>1</v>
      </c>
      <c r="G67" s="318"/>
      <c r="H67" s="319">
        <f>$F67*$G67</f>
        <v>0</v>
      </c>
      <c r="I67" s="318"/>
      <c r="J67" s="319">
        <f>$F67*$I67</f>
        <v>0</v>
      </c>
      <c r="K67" s="318">
        <f>$G67+$I67</f>
        <v>0</v>
      </c>
      <c r="L67" s="319">
        <f>$H67+$J67</f>
        <v>0</v>
      </c>
      <c r="M67" s="315"/>
      <c r="N67" s="315"/>
    </row>
    <row r="68" spans="1:14">
      <c r="D68" s="322" t="s">
        <v>1200</v>
      </c>
    </row>
    <row r="69" spans="1:14">
      <c r="A69" s="315">
        <v>3</v>
      </c>
      <c r="B69" s="316" t="s">
        <v>1201</v>
      </c>
      <c r="C69" s="315"/>
      <c r="D69" s="317"/>
      <c r="E69" s="315" t="s">
        <v>664</v>
      </c>
      <c r="F69" s="315">
        <v>1</v>
      </c>
      <c r="G69" s="318"/>
      <c r="H69" s="319">
        <f>$F69*$G69</f>
        <v>0</v>
      </c>
      <c r="I69" s="318"/>
      <c r="J69" s="319">
        <f>$F69*$I69</f>
        <v>0</v>
      </c>
      <c r="K69" s="318">
        <f>$G69+$I69</f>
        <v>0</v>
      </c>
      <c r="L69" s="319">
        <f>$H69+$J69</f>
        <v>0</v>
      </c>
      <c r="M69" s="315"/>
      <c r="N69" s="315"/>
    </row>
    <row r="70" spans="1:14">
      <c r="A70" s="324"/>
      <c r="B70" s="325"/>
      <c r="C70" s="324"/>
      <c r="D70" s="326" t="s">
        <v>1202</v>
      </c>
      <c r="E70" s="324"/>
      <c r="F70" s="324"/>
      <c r="G70" s="327"/>
      <c r="H70" s="328"/>
      <c r="I70" s="327"/>
      <c r="J70" s="328"/>
      <c r="K70" s="327"/>
      <c r="L70" s="328"/>
      <c r="M70" s="324"/>
      <c r="N70" s="324"/>
    </row>
    <row r="71" spans="1:14">
      <c r="A71" s="315">
        <v>4</v>
      </c>
      <c r="B71" s="316" t="s">
        <v>1203</v>
      </c>
      <c r="C71" s="315"/>
      <c r="D71" s="317"/>
      <c r="E71" s="315" t="s">
        <v>664</v>
      </c>
      <c r="F71" s="315">
        <v>1</v>
      </c>
      <c r="G71" s="318"/>
      <c r="H71" s="319">
        <f>$F71*$G71</f>
        <v>0</v>
      </c>
      <c r="I71" s="318"/>
      <c r="J71" s="319">
        <f>$F71*$I71</f>
        <v>0</v>
      </c>
      <c r="K71" s="318">
        <f>$G71+$I71</f>
        <v>0</v>
      </c>
      <c r="L71" s="319">
        <f>$H71+$J71</f>
        <v>0</v>
      </c>
      <c r="M71" s="315"/>
      <c r="N71" s="315"/>
    </row>
    <row r="72" spans="1:14">
      <c r="A72" s="324"/>
      <c r="B72" s="325"/>
      <c r="C72" s="324"/>
      <c r="D72" s="326" t="s">
        <v>1202</v>
      </c>
      <c r="E72" s="324"/>
      <c r="F72" s="324"/>
      <c r="G72" s="327"/>
      <c r="H72" s="328"/>
      <c r="I72" s="327"/>
      <c r="J72" s="328"/>
      <c r="K72" s="327"/>
      <c r="L72" s="328"/>
      <c r="M72" s="324"/>
      <c r="N72" s="324"/>
    </row>
    <row r="73" spans="1:14">
      <c r="A73" s="315">
        <v>5</v>
      </c>
      <c r="B73" s="316" t="s">
        <v>1204</v>
      </c>
      <c r="C73" s="315"/>
      <c r="D73" s="317"/>
      <c r="E73" s="315" t="s">
        <v>664</v>
      </c>
      <c r="F73" s="315">
        <v>1</v>
      </c>
      <c r="G73" s="318"/>
      <c r="H73" s="319">
        <f>$F73*$G73</f>
        <v>0</v>
      </c>
      <c r="I73" s="318"/>
      <c r="J73" s="319">
        <f>$F73*$I73</f>
        <v>0</v>
      </c>
      <c r="K73" s="318">
        <f>$G73+$I73</f>
        <v>0</v>
      </c>
      <c r="L73" s="319">
        <f>$H73+$J73</f>
        <v>0</v>
      </c>
      <c r="M73" s="315"/>
      <c r="N73" s="315"/>
    </row>
    <row r="74" spans="1:14">
      <c r="B74" s="320">
        <v>1</v>
      </c>
      <c r="C74" s="320" t="s">
        <v>951</v>
      </c>
      <c r="D74" s="322" t="s">
        <v>1204</v>
      </c>
    </row>
    <row r="75" spans="1:14">
      <c r="A75" s="315">
        <v>6</v>
      </c>
      <c r="B75" s="316" t="s">
        <v>1205</v>
      </c>
      <c r="C75" s="315"/>
      <c r="D75" s="317"/>
      <c r="E75" s="315" t="s">
        <v>664</v>
      </c>
      <c r="F75" s="315">
        <v>1</v>
      </c>
      <c r="G75" s="318"/>
      <c r="H75" s="319">
        <f>$F75*$G75</f>
        <v>0</v>
      </c>
      <c r="I75" s="318"/>
      <c r="J75" s="319">
        <f>$F75*$I75</f>
        <v>0</v>
      </c>
      <c r="K75" s="318">
        <f>$G75+$I75</f>
        <v>0</v>
      </c>
      <c r="L75" s="319">
        <f>$H75+$J75</f>
        <v>0</v>
      </c>
      <c r="M75" s="315"/>
      <c r="N75" s="315"/>
    </row>
    <row r="76" spans="1:14">
      <c r="B76" s="320">
        <v>1</v>
      </c>
      <c r="C76" s="320" t="s">
        <v>951</v>
      </c>
      <c r="D76" s="322" t="s">
        <v>1205</v>
      </c>
    </row>
    <row r="77" spans="1:14">
      <c r="A77" s="315">
        <v>7</v>
      </c>
      <c r="B77" s="316" t="s">
        <v>1206</v>
      </c>
      <c r="C77" s="315"/>
      <c r="D77" s="317"/>
      <c r="E77" s="315" t="s">
        <v>664</v>
      </c>
      <c r="F77" s="315">
        <v>1</v>
      </c>
      <c r="G77" s="318"/>
      <c r="H77" s="319">
        <f>$F77*$G77</f>
        <v>0</v>
      </c>
      <c r="I77" s="318"/>
      <c r="J77" s="319">
        <f>$F77*$I77</f>
        <v>0</v>
      </c>
      <c r="K77" s="318">
        <f>$G77+$I77</f>
        <v>0</v>
      </c>
      <c r="L77" s="319">
        <f>$H77+$J77</f>
        <v>0</v>
      </c>
      <c r="M77" s="315"/>
      <c r="N77" s="315"/>
    </row>
    <row r="78" spans="1:14">
      <c r="B78" s="320">
        <v>1</v>
      </c>
      <c r="C78" s="320" t="s">
        <v>951</v>
      </c>
      <c r="D78" s="322" t="s">
        <v>1206</v>
      </c>
    </row>
    <row r="79" spans="1:14">
      <c r="A79" s="315">
        <v>8</v>
      </c>
      <c r="B79" s="316" t="s">
        <v>1207</v>
      </c>
      <c r="C79" s="315"/>
      <c r="D79" s="317"/>
      <c r="E79" s="315" t="s">
        <v>664</v>
      </c>
      <c r="F79" s="315">
        <v>1</v>
      </c>
      <c r="G79" s="318"/>
      <c r="H79" s="319">
        <f>$F79*$G79</f>
        <v>0</v>
      </c>
      <c r="I79" s="318"/>
      <c r="J79" s="319">
        <f>$F79*$I79</f>
        <v>0</v>
      </c>
      <c r="K79" s="318">
        <f>$G79+$I79</f>
        <v>0</v>
      </c>
      <c r="L79" s="319">
        <f>$H79+$J79</f>
        <v>0</v>
      </c>
      <c r="M79" s="315"/>
      <c r="N79" s="315"/>
    </row>
    <row r="80" spans="1:14" ht="25.5">
      <c r="B80" s="320">
        <v>1</v>
      </c>
      <c r="C80" s="320" t="s">
        <v>951</v>
      </c>
      <c r="D80" s="322" t="s">
        <v>1208</v>
      </c>
    </row>
    <row r="81" spans="1:14">
      <c r="A81" s="315">
        <v>9</v>
      </c>
      <c r="B81" s="316" t="s">
        <v>1209</v>
      </c>
      <c r="C81" s="315"/>
      <c r="D81" s="317"/>
      <c r="E81" s="315" t="s">
        <v>664</v>
      </c>
      <c r="F81" s="315">
        <v>1</v>
      </c>
      <c r="G81" s="318"/>
      <c r="H81" s="319">
        <f>$F81*$G81</f>
        <v>0</v>
      </c>
      <c r="I81" s="318"/>
      <c r="J81" s="319">
        <f>$F81*$I81</f>
        <v>0</v>
      </c>
      <c r="K81" s="318">
        <f>$G81+$I81</f>
        <v>0</v>
      </c>
      <c r="L81" s="319">
        <f>$H81+$J81</f>
        <v>0</v>
      </c>
      <c r="M81" s="315"/>
      <c r="N81" s="315"/>
    </row>
    <row r="82" spans="1:14">
      <c r="D82" s="322" t="s">
        <v>1210</v>
      </c>
    </row>
    <row r="83" spans="1:14">
      <c r="D83" s="322" t="s">
        <v>1211</v>
      </c>
    </row>
    <row r="84" spans="1:14">
      <c r="B84" s="320">
        <v>1</v>
      </c>
      <c r="C84" s="320" t="s">
        <v>951</v>
      </c>
      <c r="D84" s="322" t="s">
        <v>1212</v>
      </c>
    </row>
    <row r="85" spans="1:14">
      <c r="A85" s="315">
        <v>10</v>
      </c>
      <c r="B85" s="316" t="s">
        <v>1213</v>
      </c>
      <c r="C85" s="315"/>
      <c r="D85" s="317"/>
      <c r="E85" s="315" t="s">
        <v>664</v>
      </c>
      <c r="F85" s="315">
        <v>1</v>
      </c>
      <c r="G85" s="318"/>
      <c r="H85" s="319">
        <f>$F85*$G85</f>
        <v>0</v>
      </c>
      <c r="I85" s="318"/>
      <c r="J85" s="319">
        <f>$F85*$I85</f>
        <v>0</v>
      </c>
      <c r="K85" s="318">
        <f>$G85+$I85</f>
        <v>0</v>
      </c>
      <c r="L85" s="319">
        <f>$H85+$J85</f>
        <v>0</v>
      </c>
      <c r="M85" s="315"/>
      <c r="N85" s="315"/>
    </row>
    <row r="86" spans="1:14">
      <c r="B86" s="320">
        <v>1</v>
      </c>
      <c r="C86" s="320" t="s">
        <v>664</v>
      </c>
      <c r="D86" s="322" t="s">
        <v>1213</v>
      </c>
    </row>
    <row r="87" spans="1:14">
      <c r="A87" s="315">
        <v>11</v>
      </c>
      <c r="B87" s="316" t="s">
        <v>1214</v>
      </c>
      <c r="C87" s="315"/>
      <c r="D87" s="317"/>
      <c r="E87" s="315" t="s">
        <v>664</v>
      </c>
      <c r="F87" s="315">
        <v>1</v>
      </c>
      <c r="G87" s="318"/>
      <c r="H87" s="319">
        <f>$F87*$G87</f>
        <v>0</v>
      </c>
      <c r="I87" s="318"/>
      <c r="J87" s="319">
        <f>$F87*$I87</f>
        <v>0</v>
      </c>
      <c r="K87" s="318">
        <f>$G87+$I87</f>
        <v>0</v>
      </c>
      <c r="L87" s="319">
        <f>$H87+$J87</f>
        <v>0</v>
      </c>
      <c r="M87" s="315"/>
      <c r="N87" s="315"/>
    </row>
    <row r="88" spans="1:14">
      <c r="D88" s="322" t="s">
        <v>1210</v>
      </c>
    </row>
    <row r="89" spans="1:14" ht="13.5" thickBot="1">
      <c r="D89" s="322" t="s">
        <v>1215</v>
      </c>
    </row>
    <row r="90" spans="1:14" ht="15">
      <c r="A90" s="311"/>
      <c r="B90" s="312" t="s">
        <v>1216</v>
      </c>
      <c r="C90" s="311"/>
      <c r="D90" s="313"/>
      <c r="E90" s="311"/>
      <c r="F90" s="311"/>
      <c r="G90" s="314"/>
      <c r="H90" s="314">
        <f>SUM(H91:H109)</f>
        <v>0</v>
      </c>
      <c r="I90" s="314"/>
      <c r="J90" s="314">
        <f>SUM(J91:J109)</f>
        <v>0</v>
      </c>
      <c r="K90" s="314"/>
      <c r="L90" s="314">
        <f>SUM(L91:L109)</f>
        <v>0</v>
      </c>
      <c r="M90" s="311"/>
      <c r="N90" s="311"/>
    </row>
    <row r="91" spans="1:14">
      <c r="A91" s="315">
        <v>12</v>
      </c>
      <c r="B91" s="316" t="s">
        <v>1499</v>
      </c>
      <c r="C91" s="315"/>
      <c r="D91" s="317"/>
      <c r="E91" s="315" t="s">
        <v>169</v>
      </c>
      <c r="F91" s="315">
        <v>60</v>
      </c>
      <c r="G91" s="318"/>
      <c r="H91" s="319">
        <f>$F91*$G91</f>
        <v>0</v>
      </c>
      <c r="I91" s="318"/>
      <c r="J91" s="319">
        <f>$F91*$I91</f>
        <v>0</v>
      </c>
      <c r="K91" s="318">
        <f>$G91+$I91</f>
        <v>0</v>
      </c>
      <c r="L91" s="319">
        <f>$H91+$J91</f>
        <v>0</v>
      </c>
      <c r="M91" s="315"/>
      <c r="N91" s="315"/>
    </row>
    <row r="92" spans="1:14">
      <c r="A92" s="324"/>
      <c r="B92" s="325"/>
      <c r="C92" s="324"/>
      <c r="D92" s="326" t="s">
        <v>1218</v>
      </c>
      <c r="E92" s="324"/>
      <c r="F92" s="324"/>
      <c r="G92" s="327"/>
      <c r="H92" s="328"/>
      <c r="I92" s="327"/>
      <c r="J92" s="328"/>
      <c r="K92" s="327"/>
      <c r="L92" s="328"/>
      <c r="M92" s="324"/>
      <c r="N92" s="324"/>
    </row>
    <row r="93" spans="1:14">
      <c r="A93" s="315">
        <v>13</v>
      </c>
      <c r="B93" s="316" t="s">
        <v>1500</v>
      </c>
      <c r="C93" s="315"/>
      <c r="D93" s="317"/>
      <c r="E93" s="315" t="s">
        <v>169</v>
      </c>
      <c r="F93" s="315">
        <v>80</v>
      </c>
      <c r="G93" s="318"/>
      <c r="H93" s="319">
        <f>$F93*$G93</f>
        <v>0</v>
      </c>
      <c r="I93" s="318"/>
      <c r="J93" s="319">
        <f>$F93*$I93</f>
        <v>0</v>
      </c>
      <c r="K93" s="318">
        <f>$G93+$I93</f>
        <v>0</v>
      </c>
      <c r="L93" s="319">
        <f>$H93+$J93</f>
        <v>0</v>
      </c>
      <c r="M93" s="315"/>
      <c r="N93" s="315"/>
    </row>
    <row r="94" spans="1:14">
      <c r="A94" s="324"/>
      <c r="B94" s="325"/>
      <c r="C94" s="324"/>
      <c r="D94" s="326" t="s">
        <v>1218</v>
      </c>
      <c r="E94" s="324"/>
      <c r="F94" s="324"/>
      <c r="G94" s="327"/>
      <c r="H94" s="328"/>
      <c r="I94" s="327"/>
      <c r="J94" s="328"/>
      <c r="K94" s="327"/>
      <c r="L94" s="328"/>
      <c r="M94" s="324"/>
      <c r="N94" s="324"/>
    </row>
    <row r="95" spans="1:14">
      <c r="A95" s="315">
        <v>14</v>
      </c>
      <c r="B95" s="316" t="s">
        <v>1217</v>
      </c>
      <c r="C95" s="315"/>
      <c r="D95" s="317"/>
      <c r="E95" s="315" t="s">
        <v>169</v>
      </c>
      <c r="F95" s="315">
        <v>15</v>
      </c>
      <c r="G95" s="318"/>
      <c r="H95" s="319">
        <f>$F95*$G95</f>
        <v>0</v>
      </c>
      <c r="I95" s="318"/>
      <c r="J95" s="319">
        <f>$F95*$I95</f>
        <v>0</v>
      </c>
      <c r="K95" s="318">
        <f>$G95+$I95</f>
        <v>0</v>
      </c>
      <c r="L95" s="319">
        <f>$H95+$J95</f>
        <v>0</v>
      </c>
      <c r="M95" s="315"/>
      <c r="N95" s="315"/>
    </row>
    <row r="96" spans="1:14">
      <c r="A96" s="324"/>
      <c r="B96" s="325"/>
      <c r="C96" s="324"/>
      <c r="D96" s="326" t="s">
        <v>1218</v>
      </c>
      <c r="E96" s="324"/>
      <c r="F96" s="324"/>
      <c r="G96" s="327"/>
      <c r="H96" s="328"/>
      <c r="I96" s="327"/>
      <c r="J96" s="328"/>
      <c r="K96" s="327"/>
      <c r="L96" s="328"/>
      <c r="M96" s="324"/>
      <c r="N96" s="324"/>
    </row>
    <row r="97" spans="1:14">
      <c r="A97" s="315">
        <v>15</v>
      </c>
      <c r="B97" s="316" t="s">
        <v>1219</v>
      </c>
      <c r="C97" s="315"/>
      <c r="D97" s="317"/>
      <c r="E97" s="315" t="s">
        <v>169</v>
      </c>
      <c r="F97" s="315">
        <v>40</v>
      </c>
      <c r="G97" s="318"/>
      <c r="H97" s="319">
        <f>$F97*$G97</f>
        <v>0</v>
      </c>
      <c r="I97" s="318"/>
      <c r="J97" s="319">
        <f>$F97*$I97</f>
        <v>0</v>
      </c>
      <c r="K97" s="318">
        <f>$G97+$I97</f>
        <v>0</v>
      </c>
      <c r="L97" s="319">
        <f>$H97+$J97</f>
        <v>0</v>
      </c>
      <c r="M97" s="315"/>
      <c r="N97" s="315"/>
    </row>
    <row r="98" spans="1:14">
      <c r="A98" s="324"/>
      <c r="B98" s="325"/>
      <c r="C98" s="324"/>
      <c r="D98" s="326" t="s">
        <v>1218</v>
      </c>
      <c r="E98" s="324"/>
      <c r="F98" s="324"/>
      <c r="G98" s="327"/>
      <c r="H98" s="328"/>
      <c r="I98" s="327"/>
      <c r="J98" s="328"/>
      <c r="K98" s="327"/>
      <c r="L98" s="328"/>
      <c r="M98" s="324"/>
      <c r="N98" s="324"/>
    </row>
    <row r="99" spans="1:14">
      <c r="A99" s="315">
        <v>16</v>
      </c>
      <c r="B99" s="316" t="s">
        <v>1220</v>
      </c>
      <c r="C99" s="315"/>
      <c r="D99" s="317"/>
      <c r="E99" s="315" t="s">
        <v>169</v>
      </c>
      <c r="F99" s="315">
        <v>80</v>
      </c>
      <c r="G99" s="318"/>
      <c r="H99" s="319">
        <f>$F99*$G99</f>
        <v>0</v>
      </c>
      <c r="I99" s="318"/>
      <c r="J99" s="319">
        <f>$F99*$I99</f>
        <v>0</v>
      </c>
      <c r="K99" s="318">
        <f>$G99+$I99</f>
        <v>0</v>
      </c>
      <c r="L99" s="319">
        <f>$H99+$J99</f>
        <v>0</v>
      </c>
      <c r="M99" s="315"/>
      <c r="N99" s="315"/>
    </row>
    <row r="100" spans="1:14">
      <c r="A100" s="324"/>
      <c r="B100" s="325"/>
      <c r="C100" s="324"/>
      <c r="D100" s="326" t="s">
        <v>1218</v>
      </c>
      <c r="E100" s="324"/>
      <c r="F100" s="324"/>
      <c r="G100" s="327"/>
      <c r="H100" s="328"/>
      <c r="I100" s="327"/>
      <c r="J100" s="328"/>
      <c r="K100" s="327"/>
      <c r="L100" s="328"/>
      <c r="M100" s="324"/>
      <c r="N100" s="324"/>
    </row>
    <row r="101" spans="1:14">
      <c r="A101" s="315">
        <v>17</v>
      </c>
      <c r="B101" s="316" t="s">
        <v>1221</v>
      </c>
      <c r="C101" s="315"/>
      <c r="D101" s="317"/>
      <c r="E101" s="315" t="s">
        <v>169</v>
      </c>
      <c r="F101" s="315">
        <v>30</v>
      </c>
      <c r="G101" s="318"/>
      <c r="H101" s="319">
        <f>$F101*$G101</f>
        <v>0</v>
      </c>
      <c r="I101" s="318"/>
      <c r="J101" s="319">
        <f>$F101*$I101</f>
        <v>0</v>
      </c>
      <c r="K101" s="318">
        <f>$G101+$I101</f>
        <v>0</v>
      </c>
      <c r="L101" s="319">
        <f>$H101+$J101</f>
        <v>0</v>
      </c>
      <c r="M101" s="315"/>
      <c r="N101" s="315"/>
    </row>
    <row r="102" spans="1:14">
      <c r="A102" s="324"/>
      <c r="B102" s="325"/>
      <c r="C102" s="324"/>
      <c r="D102" s="326" t="s">
        <v>1218</v>
      </c>
      <c r="E102" s="324"/>
      <c r="F102" s="324"/>
      <c r="G102" s="327"/>
      <c r="H102" s="328"/>
      <c r="I102" s="327"/>
      <c r="J102" s="328"/>
      <c r="K102" s="327"/>
      <c r="L102" s="328"/>
      <c r="M102" s="324"/>
      <c r="N102" s="324"/>
    </row>
    <row r="103" spans="1:14">
      <c r="A103" s="315">
        <v>18</v>
      </c>
      <c r="B103" s="316" t="s">
        <v>1222</v>
      </c>
      <c r="C103" s="315"/>
      <c r="D103" s="317"/>
      <c r="E103" s="315" t="s">
        <v>664</v>
      </c>
      <c r="F103" s="315">
        <v>1</v>
      </c>
      <c r="G103" s="318"/>
      <c r="H103" s="319">
        <f>$F103*$G103</f>
        <v>0</v>
      </c>
      <c r="I103" s="318"/>
      <c r="J103" s="319">
        <f>$F103*$I103</f>
        <v>0</v>
      </c>
      <c r="K103" s="318">
        <f>$G103+$I103</f>
        <v>0</v>
      </c>
      <c r="L103" s="319">
        <f>$H103+$J103</f>
        <v>0</v>
      </c>
      <c r="M103" s="315"/>
      <c r="N103" s="315"/>
    </row>
    <row r="104" spans="1:14" ht="25.5">
      <c r="B104" s="321"/>
      <c r="D104" s="322" t="s">
        <v>1223</v>
      </c>
      <c r="H104" s="323"/>
      <c r="J104" s="323"/>
      <c r="L104" s="323"/>
    </row>
    <row r="105" spans="1:14">
      <c r="B105" s="320">
        <v>1</v>
      </c>
      <c r="C105" s="320" t="s">
        <v>664</v>
      </c>
      <c r="D105" s="322" t="s">
        <v>1224</v>
      </c>
    </row>
    <row r="106" spans="1:14">
      <c r="B106" s="320">
        <v>1</v>
      </c>
      <c r="C106" s="320" t="s">
        <v>664</v>
      </c>
      <c r="D106" s="322" t="s">
        <v>1225</v>
      </c>
    </row>
    <row r="107" spans="1:14">
      <c r="A107" s="315">
        <v>19</v>
      </c>
      <c r="B107" s="316" t="s">
        <v>1226</v>
      </c>
      <c r="C107" s="315"/>
      <c r="D107" s="317"/>
      <c r="E107" s="315" t="s">
        <v>664</v>
      </c>
      <c r="F107" s="315">
        <v>1</v>
      </c>
      <c r="G107" s="318"/>
      <c r="H107" s="319">
        <f>$F107*$G107</f>
        <v>0</v>
      </c>
      <c r="I107" s="318"/>
      <c r="J107" s="319">
        <f>$F107*$I107</f>
        <v>0</v>
      </c>
      <c r="K107" s="318">
        <f>$G107+$I107</f>
        <v>0</v>
      </c>
      <c r="L107" s="319">
        <f>$H107+$J107</f>
        <v>0</v>
      </c>
      <c r="M107" s="315"/>
      <c r="N107" s="315"/>
    </row>
    <row r="108" spans="1:14">
      <c r="D108" s="322" t="s">
        <v>1210</v>
      </c>
    </row>
    <row r="109" spans="1:14" ht="13.5" thickBot="1">
      <c r="D109" s="322" t="s">
        <v>1215</v>
      </c>
    </row>
    <row r="110" spans="1:14" ht="15">
      <c r="A110" s="311"/>
      <c r="B110" s="312" t="s">
        <v>1227</v>
      </c>
      <c r="C110" s="311"/>
      <c r="D110" s="313"/>
      <c r="E110" s="311"/>
      <c r="F110" s="311"/>
      <c r="G110" s="314"/>
      <c r="H110" s="314">
        <f>SUM(H111:H143)</f>
        <v>0</v>
      </c>
      <c r="I110" s="314"/>
      <c r="J110" s="314">
        <f>SUM(J111:J143)</f>
        <v>0</v>
      </c>
      <c r="K110" s="314"/>
      <c r="L110" s="314">
        <f>SUM(L111:L143)</f>
        <v>0</v>
      </c>
      <c r="M110" s="311"/>
      <c r="N110" s="311"/>
    </row>
    <row r="111" spans="1:14">
      <c r="A111" s="315">
        <v>20</v>
      </c>
      <c r="B111" s="316" t="s">
        <v>1501</v>
      </c>
      <c r="C111" s="315"/>
      <c r="D111" s="317"/>
      <c r="E111" s="315" t="s">
        <v>169</v>
      </c>
      <c r="F111" s="315">
        <v>60</v>
      </c>
      <c r="G111" s="318"/>
      <c r="H111" s="319">
        <f>$F111*$G111</f>
        <v>0</v>
      </c>
      <c r="I111" s="318"/>
      <c r="J111" s="319">
        <f>$F111*$I111</f>
        <v>0</v>
      </c>
      <c r="K111" s="318">
        <f>$G111+$I111</f>
        <v>0</v>
      </c>
      <c r="L111" s="319">
        <f>$H111+$J111</f>
        <v>0</v>
      </c>
      <c r="M111" s="315"/>
      <c r="N111" s="315"/>
    </row>
    <row r="112" spans="1:14">
      <c r="D112" s="322" t="s">
        <v>1502</v>
      </c>
    </row>
    <row r="113" spans="1:14">
      <c r="A113" s="315">
        <v>21</v>
      </c>
      <c r="B113" s="316" t="s">
        <v>1228</v>
      </c>
      <c r="C113" s="315"/>
      <c r="D113" s="317"/>
      <c r="E113" s="315" t="s">
        <v>951</v>
      </c>
      <c r="F113" s="315">
        <v>1</v>
      </c>
      <c r="G113" s="318"/>
      <c r="H113" s="319">
        <f>$F113*$G113</f>
        <v>0</v>
      </c>
      <c r="I113" s="318"/>
      <c r="J113" s="319">
        <f>$F113*$I113</f>
        <v>0</v>
      </c>
      <c r="K113" s="318">
        <f>$G113+$I113</f>
        <v>0</v>
      </c>
      <c r="L113" s="319">
        <f>$H113+$J113</f>
        <v>0</v>
      </c>
      <c r="M113" s="315"/>
      <c r="N113" s="315"/>
    </row>
    <row r="114" spans="1:14">
      <c r="A114" s="324"/>
      <c r="B114" s="325"/>
      <c r="C114" s="324"/>
      <c r="D114" s="326" t="s">
        <v>1229</v>
      </c>
      <c r="E114" s="324"/>
      <c r="F114" s="324"/>
      <c r="G114" s="327"/>
      <c r="H114" s="328"/>
      <c r="I114" s="327"/>
      <c r="J114" s="328"/>
      <c r="K114" s="327"/>
      <c r="L114" s="328"/>
      <c r="M114" s="324"/>
      <c r="N114" s="324"/>
    </row>
    <row r="115" spans="1:14">
      <c r="A115" s="315">
        <v>22</v>
      </c>
      <c r="B115" s="316" t="s">
        <v>1230</v>
      </c>
      <c r="C115" s="315"/>
      <c r="D115" s="317"/>
      <c r="E115" s="315" t="s">
        <v>664</v>
      </c>
      <c r="F115" s="315">
        <v>1</v>
      </c>
      <c r="G115" s="318"/>
      <c r="H115" s="319">
        <f>$F115*$G115</f>
        <v>0</v>
      </c>
      <c r="I115" s="318"/>
      <c r="J115" s="319">
        <f>$F115*$I115</f>
        <v>0</v>
      </c>
      <c r="K115" s="318">
        <f>$G115+$I115</f>
        <v>0</v>
      </c>
      <c r="L115" s="319">
        <f>$H115+$J115</f>
        <v>0</v>
      </c>
      <c r="M115" s="315"/>
      <c r="N115" s="315"/>
    </row>
    <row r="116" spans="1:14">
      <c r="A116" s="324"/>
      <c r="B116" s="325"/>
      <c r="C116" s="324"/>
      <c r="D116" s="326" t="s">
        <v>1231</v>
      </c>
      <c r="E116" s="324"/>
      <c r="F116" s="324"/>
      <c r="G116" s="327"/>
      <c r="H116" s="328"/>
      <c r="I116" s="327"/>
      <c r="J116" s="328"/>
      <c r="K116" s="327"/>
      <c r="L116" s="328"/>
      <c r="M116" s="324"/>
      <c r="N116" s="324"/>
    </row>
    <row r="117" spans="1:14">
      <c r="A117" s="315">
        <v>23</v>
      </c>
      <c r="B117" s="316" t="s">
        <v>1503</v>
      </c>
      <c r="C117" s="315"/>
      <c r="D117" s="317"/>
      <c r="E117" s="315" t="s">
        <v>664</v>
      </c>
      <c r="F117" s="315">
        <v>1</v>
      </c>
      <c r="G117" s="318"/>
      <c r="H117" s="319">
        <f>$F117*$G117</f>
        <v>0</v>
      </c>
      <c r="I117" s="318"/>
      <c r="J117" s="319">
        <f>$F117*$I117</f>
        <v>0</v>
      </c>
      <c r="K117" s="318">
        <f>$G117+$I117</f>
        <v>0</v>
      </c>
      <c r="L117" s="319">
        <f>$H117+$J117</f>
        <v>0</v>
      </c>
      <c r="M117" s="315"/>
      <c r="N117" s="315"/>
    </row>
    <row r="118" spans="1:14" ht="25.5">
      <c r="B118" s="321"/>
      <c r="D118" s="322" t="s">
        <v>1232</v>
      </c>
      <c r="H118" s="323"/>
      <c r="J118" s="323"/>
      <c r="L118" s="323"/>
    </row>
    <row r="119" spans="1:14">
      <c r="B119" s="320">
        <v>1</v>
      </c>
      <c r="C119" s="320" t="s">
        <v>951</v>
      </c>
      <c r="D119" s="322" t="s">
        <v>1233</v>
      </c>
    </row>
    <row r="120" spans="1:14">
      <c r="B120" s="320">
        <v>1</v>
      </c>
      <c r="C120" s="320" t="s">
        <v>951</v>
      </c>
      <c r="D120" s="322" t="s">
        <v>1233</v>
      </c>
    </row>
    <row r="121" spans="1:14">
      <c r="B121" s="320">
        <v>1</v>
      </c>
      <c r="C121" s="320" t="s">
        <v>951</v>
      </c>
      <c r="D121" s="322" t="s">
        <v>1233</v>
      </c>
    </row>
    <row r="122" spans="1:14">
      <c r="B122" s="320">
        <v>1</v>
      </c>
      <c r="C122" s="320" t="s">
        <v>951</v>
      </c>
      <c r="D122" s="322" t="s">
        <v>1233</v>
      </c>
    </row>
    <row r="123" spans="1:14">
      <c r="A123" s="315">
        <v>24</v>
      </c>
      <c r="B123" s="316" t="s">
        <v>1504</v>
      </c>
      <c r="C123" s="315"/>
      <c r="D123" s="317"/>
      <c r="E123" s="315" t="s">
        <v>664</v>
      </c>
      <c r="F123" s="315">
        <v>1</v>
      </c>
      <c r="G123" s="318"/>
      <c r="H123" s="319">
        <f>$F123*$G123</f>
        <v>0</v>
      </c>
      <c r="I123" s="318"/>
      <c r="J123" s="319">
        <f>$F123*$I123</f>
        <v>0</v>
      </c>
      <c r="K123" s="318">
        <f>$G123+$I123</f>
        <v>0</v>
      </c>
      <c r="L123" s="319">
        <f>$H123+$J123</f>
        <v>0</v>
      </c>
      <c r="M123" s="315"/>
      <c r="N123" s="315"/>
    </row>
    <row r="124" spans="1:14" ht="25.5">
      <c r="B124" s="321"/>
      <c r="D124" s="322" t="s">
        <v>1232</v>
      </c>
      <c r="H124" s="323"/>
      <c r="J124" s="323"/>
      <c r="L124" s="323"/>
    </row>
    <row r="125" spans="1:14">
      <c r="B125" s="320">
        <v>1</v>
      </c>
      <c r="C125" s="320" t="s">
        <v>951</v>
      </c>
      <c r="D125" s="322" t="s">
        <v>1505</v>
      </c>
    </row>
    <row r="126" spans="1:14" ht="25.5">
      <c r="B126" s="320">
        <v>1</v>
      </c>
      <c r="C126" s="320" t="s">
        <v>951</v>
      </c>
      <c r="D126" s="322" t="s">
        <v>1506</v>
      </c>
    </row>
    <row r="127" spans="1:14">
      <c r="A127" s="315">
        <v>25</v>
      </c>
      <c r="B127" s="316" t="s">
        <v>1234</v>
      </c>
      <c r="C127" s="315"/>
      <c r="D127" s="317"/>
      <c r="E127" s="315" t="s">
        <v>664</v>
      </c>
      <c r="F127" s="315">
        <v>1</v>
      </c>
      <c r="G127" s="318"/>
      <c r="H127" s="319">
        <f>$F127*$G127</f>
        <v>0</v>
      </c>
      <c r="I127" s="318"/>
      <c r="J127" s="319">
        <f>$F127*$I127</f>
        <v>0</v>
      </c>
      <c r="K127" s="318">
        <f>$G127+$I127</f>
        <v>0</v>
      </c>
      <c r="L127" s="319">
        <f>$H127+$J127</f>
        <v>0</v>
      </c>
      <c r="M127" s="315"/>
      <c r="N127" s="315"/>
    </row>
    <row r="128" spans="1:14" ht="25.5">
      <c r="B128" s="321"/>
      <c r="D128" s="322" t="s">
        <v>1232</v>
      </c>
      <c r="H128" s="323"/>
      <c r="J128" s="323"/>
      <c r="L128" s="323"/>
    </row>
    <row r="129" spans="1:14">
      <c r="B129" s="320">
        <v>1</v>
      </c>
      <c r="C129" s="320" t="s">
        <v>951</v>
      </c>
      <c r="D129" s="322" t="s">
        <v>1235</v>
      </c>
    </row>
    <row r="130" spans="1:14">
      <c r="A130" s="315">
        <v>26</v>
      </c>
      <c r="B130" s="316" t="s">
        <v>1236</v>
      </c>
      <c r="C130" s="315"/>
      <c r="D130" s="317"/>
      <c r="E130" s="315" t="s">
        <v>664</v>
      </c>
      <c r="F130" s="315">
        <v>1</v>
      </c>
      <c r="G130" s="318"/>
      <c r="H130" s="319">
        <f>$F130*$G130</f>
        <v>0</v>
      </c>
      <c r="I130" s="318"/>
      <c r="J130" s="319">
        <f>$F130*$I130</f>
        <v>0</v>
      </c>
      <c r="K130" s="318">
        <f>$G130+$I130</f>
        <v>0</v>
      </c>
      <c r="L130" s="319">
        <f>$H130+$J130</f>
        <v>0</v>
      </c>
      <c r="M130" s="315"/>
      <c r="N130" s="315"/>
    </row>
    <row r="131" spans="1:14" ht="25.5">
      <c r="B131" s="321"/>
      <c r="D131" s="322" t="s">
        <v>1232</v>
      </c>
      <c r="H131" s="323"/>
      <c r="J131" s="323"/>
      <c r="L131" s="323"/>
    </row>
    <row r="132" spans="1:14">
      <c r="B132" s="320">
        <v>1</v>
      </c>
      <c r="C132" s="320" t="s">
        <v>951</v>
      </c>
      <c r="D132" s="322" t="s">
        <v>1237</v>
      </c>
    </row>
    <row r="133" spans="1:14">
      <c r="B133" s="320">
        <v>1</v>
      </c>
      <c r="C133" s="320" t="s">
        <v>951</v>
      </c>
      <c r="D133" s="322" t="s">
        <v>1238</v>
      </c>
    </row>
    <row r="134" spans="1:14">
      <c r="B134" s="320">
        <v>1</v>
      </c>
      <c r="C134" s="320" t="s">
        <v>951</v>
      </c>
      <c r="D134" s="322" t="s">
        <v>1238</v>
      </c>
    </row>
    <row r="135" spans="1:14">
      <c r="B135" s="320">
        <v>1</v>
      </c>
      <c r="C135" s="320" t="s">
        <v>951</v>
      </c>
      <c r="D135" s="322" t="s">
        <v>1239</v>
      </c>
    </row>
    <row r="136" spans="1:14">
      <c r="B136" s="320">
        <v>1</v>
      </c>
      <c r="C136" s="320" t="s">
        <v>951</v>
      </c>
      <c r="D136" s="322" t="s">
        <v>1240</v>
      </c>
    </row>
    <row r="137" spans="1:14">
      <c r="B137" s="320">
        <v>1</v>
      </c>
      <c r="C137" s="320" t="s">
        <v>951</v>
      </c>
      <c r="D137" s="322" t="s">
        <v>1240</v>
      </c>
    </row>
    <row r="138" spans="1:14">
      <c r="A138" s="315">
        <v>27</v>
      </c>
      <c r="B138" s="316" t="s">
        <v>1241</v>
      </c>
      <c r="C138" s="315"/>
      <c r="D138" s="317"/>
      <c r="E138" s="315" t="s">
        <v>664</v>
      </c>
      <c r="F138" s="315">
        <v>1</v>
      </c>
      <c r="G138" s="318"/>
      <c r="H138" s="319">
        <f>$F138*$G138</f>
        <v>0</v>
      </c>
      <c r="I138" s="318"/>
      <c r="J138" s="319">
        <f>$F138*$I138</f>
        <v>0</v>
      </c>
      <c r="K138" s="318">
        <f>$G138+$I138</f>
        <v>0</v>
      </c>
      <c r="L138" s="319">
        <f>$H138+$J138</f>
        <v>0</v>
      </c>
      <c r="M138" s="315"/>
      <c r="N138" s="315"/>
    </row>
    <row r="139" spans="1:14" ht="25.5">
      <c r="B139" s="321"/>
      <c r="D139" s="322" t="s">
        <v>1232</v>
      </c>
      <c r="H139" s="323"/>
      <c r="J139" s="323"/>
      <c r="L139" s="323"/>
    </row>
    <row r="140" spans="1:14" ht="25.5">
      <c r="B140" s="320">
        <v>1</v>
      </c>
      <c r="C140" s="320" t="s">
        <v>951</v>
      </c>
      <c r="D140" s="322" t="s">
        <v>1242</v>
      </c>
    </row>
    <row r="141" spans="1:14">
      <c r="A141" s="315">
        <v>28</v>
      </c>
      <c r="B141" s="316" t="s">
        <v>1243</v>
      </c>
      <c r="C141" s="315"/>
      <c r="D141" s="317"/>
      <c r="E141" s="315" t="s">
        <v>664</v>
      </c>
      <c r="F141" s="315">
        <v>1</v>
      </c>
      <c r="G141" s="318"/>
      <c r="H141" s="319">
        <f>$F141*$G141</f>
        <v>0</v>
      </c>
      <c r="I141" s="318"/>
      <c r="J141" s="319">
        <f>$F141*$I141</f>
        <v>0</v>
      </c>
      <c r="K141" s="318">
        <f>$G141+$I141</f>
        <v>0</v>
      </c>
      <c r="L141" s="319">
        <f>$H141+$J141</f>
        <v>0</v>
      </c>
      <c r="M141" s="315"/>
      <c r="N141" s="315"/>
    </row>
    <row r="142" spans="1:14">
      <c r="D142" s="322" t="s">
        <v>1210</v>
      </c>
    </row>
    <row r="143" spans="1:14" ht="13.5" thickBot="1">
      <c r="D143" s="322" t="s">
        <v>1244</v>
      </c>
    </row>
    <row r="144" spans="1:14" ht="15">
      <c r="A144" s="311"/>
      <c r="B144" s="312" t="s">
        <v>1245</v>
      </c>
      <c r="C144" s="311"/>
      <c r="D144" s="313"/>
      <c r="E144" s="311"/>
      <c r="F144" s="311"/>
      <c r="G144" s="314"/>
      <c r="H144" s="314">
        <f>SUM(H145:H177)</f>
        <v>0</v>
      </c>
      <c r="I144" s="314"/>
      <c r="J144" s="314">
        <f>SUM(J145:J177)</f>
        <v>0</v>
      </c>
      <c r="K144" s="314"/>
      <c r="L144" s="314">
        <f>SUM(L145:L177)</f>
        <v>0</v>
      </c>
      <c r="M144" s="311"/>
      <c r="N144" s="311"/>
    </row>
    <row r="145" spans="1:14">
      <c r="A145" s="315">
        <v>29</v>
      </c>
      <c r="B145" s="316" t="s">
        <v>1501</v>
      </c>
      <c r="C145" s="315"/>
      <c r="D145" s="317"/>
      <c r="E145" s="315" t="s">
        <v>169</v>
      </c>
      <c r="F145" s="315">
        <v>40</v>
      </c>
      <c r="G145" s="318"/>
      <c r="H145" s="319">
        <f>$F145*$G145</f>
        <v>0</v>
      </c>
      <c r="I145" s="318"/>
      <c r="J145" s="319">
        <f>$F145*$I145</f>
        <v>0</v>
      </c>
      <c r="K145" s="318">
        <f>$G145+$I145</f>
        <v>0</v>
      </c>
      <c r="L145" s="319">
        <f>$H145+$J145</f>
        <v>0</v>
      </c>
      <c r="M145" s="315"/>
      <c r="N145" s="315"/>
    </row>
    <row r="146" spans="1:14">
      <c r="D146" s="322" t="s">
        <v>1507</v>
      </c>
    </row>
    <row r="147" spans="1:14">
      <c r="A147" s="315">
        <v>30</v>
      </c>
      <c r="B147" s="316" t="s">
        <v>1246</v>
      </c>
      <c r="C147" s="315"/>
      <c r="D147" s="317"/>
      <c r="E147" s="315" t="s">
        <v>664</v>
      </c>
      <c r="F147" s="315">
        <v>1</v>
      </c>
      <c r="G147" s="318"/>
      <c r="H147" s="319">
        <f>$F147*$G147</f>
        <v>0</v>
      </c>
      <c r="I147" s="318"/>
      <c r="J147" s="319">
        <f>$F147*$I147</f>
        <v>0</v>
      </c>
      <c r="K147" s="318">
        <f>$G147+$I147</f>
        <v>0</v>
      </c>
      <c r="L147" s="319">
        <f>$H147+$J147</f>
        <v>0</v>
      </c>
      <c r="M147" s="315"/>
      <c r="N147" s="315"/>
    </row>
    <row r="148" spans="1:14">
      <c r="D148" s="322" t="s">
        <v>1210</v>
      </c>
    </row>
    <row r="149" spans="1:14">
      <c r="B149" s="320">
        <v>1</v>
      </c>
      <c r="C149" s="320" t="s">
        <v>664</v>
      </c>
      <c r="D149" s="322" t="s">
        <v>1247</v>
      </c>
    </row>
    <row r="150" spans="1:14">
      <c r="A150" s="315">
        <v>31</v>
      </c>
      <c r="B150" s="316" t="s">
        <v>1248</v>
      </c>
      <c r="C150" s="315"/>
      <c r="D150" s="317"/>
      <c r="E150" s="315" t="s">
        <v>664</v>
      </c>
      <c r="F150" s="315">
        <v>1</v>
      </c>
      <c r="G150" s="318"/>
      <c r="H150" s="319">
        <f>$F150*$G150</f>
        <v>0</v>
      </c>
      <c r="I150" s="318"/>
      <c r="J150" s="319">
        <f>$F150*$I150</f>
        <v>0</v>
      </c>
      <c r="K150" s="318">
        <f>$G150+$I150</f>
        <v>0</v>
      </c>
      <c r="L150" s="319">
        <f>$H150+$J150</f>
        <v>0</v>
      </c>
      <c r="M150" s="315"/>
      <c r="N150" s="315"/>
    </row>
    <row r="151" spans="1:14">
      <c r="B151" s="320">
        <v>1</v>
      </c>
      <c r="C151" s="320" t="s">
        <v>951</v>
      </c>
      <c r="D151" s="322" t="s">
        <v>1249</v>
      </c>
    </row>
    <row r="152" spans="1:14">
      <c r="B152" s="320">
        <v>1</v>
      </c>
      <c r="C152" s="320" t="s">
        <v>951</v>
      </c>
      <c r="D152" s="322" t="s">
        <v>1250</v>
      </c>
    </row>
    <row r="153" spans="1:14">
      <c r="B153" s="320">
        <v>1</v>
      </c>
      <c r="C153" s="320" t="s">
        <v>951</v>
      </c>
      <c r="D153" s="322" t="s">
        <v>1251</v>
      </c>
    </row>
    <row r="154" spans="1:14">
      <c r="A154" s="315">
        <v>32</v>
      </c>
      <c r="B154" s="316" t="s">
        <v>1252</v>
      </c>
      <c r="C154" s="315"/>
      <c r="D154" s="317"/>
      <c r="E154" s="315" t="s">
        <v>664</v>
      </c>
      <c r="F154" s="315">
        <v>1</v>
      </c>
      <c r="G154" s="318"/>
      <c r="H154" s="319">
        <f>$F154*$G154</f>
        <v>0</v>
      </c>
      <c r="I154" s="318"/>
      <c r="J154" s="319">
        <f>$F154*$I154</f>
        <v>0</v>
      </c>
      <c r="K154" s="318">
        <f>$G154+$I154</f>
        <v>0</v>
      </c>
      <c r="L154" s="319">
        <f>$H154+$J154</f>
        <v>0</v>
      </c>
      <c r="M154" s="315"/>
      <c r="N154" s="315"/>
    </row>
    <row r="155" spans="1:14">
      <c r="B155" s="320">
        <v>1</v>
      </c>
      <c r="C155" s="320" t="s">
        <v>951</v>
      </c>
      <c r="D155" s="322" t="s">
        <v>1253</v>
      </c>
    </row>
    <row r="156" spans="1:14">
      <c r="A156" s="315">
        <v>33</v>
      </c>
      <c r="B156" s="316" t="s">
        <v>1254</v>
      </c>
      <c r="C156" s="315"/>
      <c r="D156" s="317"/>
      <c r="E156" s="315" t="s">
        <v>664</v>
      </c>
      <c r="F156" s="315">
        <v>1</v>
      </c>
      <c r="G156" s="318"/>
      <c r="H156" s="319">
        <f>$F156*$G156</f>
        <v>0</v>
      </c>
      <c r="I156" s="318"/>
      <c r="J156" s="319">
        <f>$F156*$I156</f>
        <v>0</v>
      </c>
      <c r="K156" s="318">
        <f>$G156+$I156</f>
        <v>0</v>
      </c>
      <c r="L156" s="319">
        <f>$H156+$J156</f>
        <v>0</v>
      </c>
      <c r="M156" s="315"/>
      <c r="N156" s="315"/>
    </row>
    <row r="157" spans="1:14">
      <c r="B157" s="320">
        <v>1</v>
      </c>
      <c r="C157" s="320" t="s">
        <v>951</v>
      </c>
      <c r="D157" s="322" t="s">
        <v>1255</v>
      </c>
    </row>
    <row r="158" spans="1:14">
      <c r="B158" s="320">
        <v>1</v>
      </c>
      <c r="C158" s="320" t="s">
        <v>951</v>
      </c>
      <c r="D158" s="322" t="s">
        <v>1256</v>
      </c>
    </row>
    <row r="159" spans="1:14">
      <c r="B159" s="320">
        <v>1</v>
      </c>
      <c r="C159" s="320" t="s">
        <v>951</v>
      </c>
      <c r="D159" s="322" t="s">
        <v>1257</v>
      </c>
    </row>
    <row r="160" spans="1:14">
      <c r="A160" s="315">
        <v>34</v>
      </c>
      <c r="B160" s="316" t="s">
        <v>1258</v>
      </c>
      <c r="C160" s="315"/>
      <c r="D160" s="317"/>
      <c r="E160" s="315" t="s">
        <v>664</v>
      </c>
      <c r="F160" s="315">
        <v>1</v>
      </c>
      <c r="G160" s="318"/>
      <c r="H160" s="319">
        <f>$F160*$G160</f>
        <v>0</v>
      </c>
      <c r="I160" s="318"/>
      <c r="J160" s="319">
        <f>$F160*$I160</f>
        <v>0</v>
      </c>
      <c r="K160" s="318">
        <f>$G160+$I160</f>
        <v>0</v>
      </c>
      <c r="L160" s="319">
        <f>$H160+$J160</f>
        <v>0</v>
      </c>
      <c r="M160" s="315"/>
      <c r="N160" s="315"/>
    </row>
    <row r="161" spans="1:14" ht="25.5">
      <c r="B161" s="320">
        <v>1</v>
      </c>
      <c r="C161" s="320" t="s">
        <v>951</v>
      </c>
      <c r="D161" s="322" t="s">
        <v>1508</v>
      </c>
    </row>
    <row r="162" spans="1:14">
      <c r="B162" s="320">
        <v>1</v>
      </c>
      <c r="C162" s="320" t="s">
        <v>951</v>
      </c>
      <c r="D162" s="322" t="s">
        <v>1509</v>
      </c>
    </row>
    <row r="163" spans="1:14">
      <c r="B163" s="320">
        <v>2</v>
      </c>
      <c r="C163" s="320" t="s">
        <v>951</v>
      </c>
      <c r="D163" s="322" t="s">
        <v>1510</v>
      </c>
    </row>
    <row r="164" spans="1:14">
      <c r="B164" s="320">
        <v>4</v>
      </c>
      <c r="C164" s="320" t="s">
        <v>951</v>
      </c>
      <c r="D164" s="322" t="s">
        <v>1511</v>
      </c>
    </row>
    <row r="165" spans="1:14">
      <c r="B165" s="320">
        <v>4</v>
      </c>
      <c r="C165" s="320" t="s">
        <v>951</v>
      </c>
      <c r="D165" s="322" t="s">
        <v>1512</v>
      </c>
    </row>
    <row r="166" spans="1:14">
      <c r="B166" s="320">
        <v>4</v>
      </c>
      <c r="C166" s="320" t="s">
        <v>951</v>
      </c>
      <c r="D166" s="322" t="s">
        <v>1513</v>
      </c>
    </row>
    <row r="167" spans="1:14">
      <c r="A167" s="315">
        <v>35</v>
      </c>
      <c r="B167" s="316" t="s">
        <v>1259</v>
      </c>
      <c r="C167" s="315"/>
      <c r="D167" s="317"/>
      <c r="E167" s="315" t="s">
        <v>664</v>
      </c>
      <c r="F167" s="315">
        <v>1</v>
      </c>
      <c r="G167" s="318"/>
      <c r="H167" s="319">
        <f>$F167*$G167</f>
        <v>0</v>
      </c>
      <c r="I167" s="318"/>
      <c r="J167" s="319">
        <f>$F167*$I167</f>
        <v>0</v>
      </c>
      <c r="K167" s="318">
        <f>$G167+$I167</f>
        <v>0</v>
      </c>
      <c r="L167" s="319">
        <f>$H167+$J167</f>
        <v>0</v>
      </c>
      <c r="M167" s="315"/>
      <c r="N167" s="315"/>
    </row>
    <row r="168" spans="1:14">
      <c r="B168" s="320">
        <v>1</v>
      </c>
      <c r="C168" s="320" t="s">
        <v>951</v>
      </c>
      <c r="D168" s="322" t="s">
        <v>1260</v>
      </c>
    </row>
    <row r="169" spans="1:14">
      <c r="B169" s="320">
        <v>1</v>
      </c>
      <c r="C169" s="320" t="s">
        <v>951</v>
      </c>
      <c r="D169" s="322" t="s">
        <v>1261</v>
      </c>
    </row>
    <row r="170" spans="1:14">
      <c r="B170" s="320">
        <v>1</v>
      </c>
      <c r="C170" s="320" t="s">
        <v>951</v>
      </c>
      <c r="D170" s="322" t="s">
        <v>1262</v>
      </c>
    </row>
    <row r="171" spans="1:14">
      <c r="A171" s="315">
        <v>36</v>
      </c>
      <c r="B171" s="316" t="s">
        <v>1263</v>
      </c>
      <c r="C171" s="315"/>
      <c r="D171" s="317"/>
      <c r="E171" s="315" t="s">
        <v>664</v>
      </c>
      <c r="F171" s="315">
        <v>1</v>
      </c>
      <c r="G171" s="318"/>
      <c r="H171" s="319">
        <f>$F171*$G171</f>
        <v>0</v>
      </c>
      <c r="I171" s="318"/>
      <c r="J171" s="319">
        <f>$F171*$I171</f>
        <v>0</v>
      </c>
      <c r="K171" s="318">
        <f>$G171+$I171</f>
        <v>0</v>
      </c>
      <c r="L171" s="319">
        <f>$H171+$J171</f>
        <v>0</v>
      </c>
      <c r="M171" s="315"/>
      <c r="N171" s="315"/>
    </row>
    <row r="172" spans="1:14">
      <c r="B172" s="320">
        <v>1</v>
      </c>
      <c r="C172" s="320" t="s">
        <v>951</v>
      </c>
      <c r="D172" s="322" t="s">
        <v>1264</v>
      </c>
    </row>
    <row r="173" spans="1:14">
      <c r="A173" s="315">
        <v>37</v>
      </c>
      <c r="B173" s="316" t="s">
        <v>1265</v>
      </c>
      <c r="C173" s="315"/>
      <c r="D173" s="317"/>
      <c r="E173" s="315" t="s">
        <v>664</v>
      </c>
      <c r="F173" s="315">
        <v>1</v>
      </c>
      <c r="G173" s="318"/>
      <c r="H173" s="319">
        <f>$F173*$G173</f>
        <v>0</v>
      </c>
      <c r="I173" s="318"/>
      <c r="J173" s="319">
        <f>$F173*$I173</f>
        <v>0</v>
      </c>
      <c r="K173" s="318">
        <f>$G173+$I173</f>
        <v>0</v>
      </c>
      <c r="L173" s="319">
        <f>$H173+$J173</f>
        <v>0</v>
      </c>
      <c r="M173" s="315"/>
      <c r="N173" s="315"/>
    </row>
    <row r="174" spans="1:14">
      <c r="B174" s="320">
        <v>1</v>
      </c>
      <c r="C174" s="320" t="s">
        <v>951</v>
      </c>
      <c r="D174" s="322" t="s">
        <v>1266</v>
      </c>
    </row>
    <row r="175" spans="1:14">
      <c r="A175" s="315">
        <v>38</v>
      </c>
      <c r="B175" s="316" t="s">
        <v>1267</v>
      </c>
      <c r="C175" s="315"/>
      <c r="D175" s="317"/>
      <c r="E175" s="315" t="s">
        <v>664</v>
      </c>
      <c r="F175" s="315">
        <v>1</v>
      </c>
      <c r="G175" s="318"/>
      <c r="H175" s="319">
        <f>$F175*$G175</f>
        <v>0</v>
      </c>
      <c r="I175" s="318"/>
      <c r="J175" s="319">
        <f>$F175*$I175</f>
        <v>0</v>
      </c>
      <c r="K175" s="318">
        <f>$G175+$I175</f>
        <v>0</v>
      </c>
      <c r="L175" s="319">
        <f>$H175+$J175</f>
        <v>0</v>
      </c>
      <c r="M175" s="315"/>
      <c r="N175" s="315"/>
    </row>
    <row r="176" spans="1:14">
      <c r="D176" s="322" t="s">
        <v>1210</v>
      </c>
    </row>
    <row r="177" spans="4:4">
      <c r="D177" s="322" t="s">
        <v>1268</v>
      </c>
    </row>
  </sheetData>
  <mergeCells count="4">
    <mergeCell ref="B1:D1"/>
    <mergeCell ref="B2:D2"/>
    <mergeCell ref="B3:D3"/>
    <mergeCell ref="B4:D4"/>
  </mergeCells>
  <printOptions gridLines="1"/>
  <pageMargins left="0.39370078740157483" right="0.39370078740157483" top="0.78740157480314965" bottom="0.39370078740157483" header="0.39370078740157483" footer="0.19685039370078741"/>
  <pageSetup paperSize="9" scale="76" fitToHeight="50" orientation="landscape" horizontalDpi="300" r:id="rId1"/>
  <headerFooter alignWithMargins="0">
    <oddHeader>&amp;CČSOV ÚV Hrobice</oddHeader>
    <oddFooter>&amp;R&amp;8&amp;P/&amp;N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FBBE-6BB2-48D6-862B-B1F7C4240BFD}">
  <sheetPr>
    <tabColor theme="3" tint="0.59999389629810485"/>
    <pageSetUpPr fitToPage="1"/>
  </sheetPr>
  <dimension ref="A1:N114"/>
  <sheetViews>
    <sheetView zoomScale="85" zoomScaleNormal="100" zoomScaleSheetLayoutView="100" workbookViewId="0">
      <pane ySplit="6" topLeftCell="A7" activePane="bottomLeft" state="frozen"/>
      <selection pane="bottomLeft" activeCell="G9" sqref="G9"/>
    </sheetView>
  </sheetViews>
  <sheetFormatPr defaultRowHeight="12.75"/>
  <cols>
    <col min="1" max="1" width="9.83203125" style="320" bestFit="1" customWidth="1"/>
    <col min="2" max="2" width="6.83203125" style="320" customWidth="1"/>
    <col min="3" max="3" width="5.5" style="320" customWidth="1"/>
    <col min="4" max="4" width="68.1640625" style="322" customWidth="1"/>
    <col min="5" max="5" width="10.1640625" style="320" customWidth="1"/>
    <col min="6" max="6" width="9.33203125" style="320"/>
    <col min="7" max="12" width="12.5" style="296" customWidth="1"/>
    <col min="13" max="13" width="15" style="320" customWidth="1"/>
    <col min="14" max="14" width="15.1640625" style="320" customWidth="1"/>
    <col min="15" max="16384" width="9.33203125" style="294"/>
  </cols>
  <sheetData>
    <row r="1" spans="1:14" ht="20.25">
      <c r="A1" s="292"/>
      <c r="B1" s="461" t="s">
        <v>1269</v>
      </c>
      <c r="C1" s="461"/>
      <c r="D1" s="461"/>
      <c r="E1" s="293"/>
      <c r="F1" s="294"/>
      <c r="G1" s="295"/>
      <c r="I1" s="297"/>
      <c r="K1" s="297"/>
      <c r="M1" s="294"/>
      <c r="N1" s="294"/>
    </row>
    <row r="2" spans="1:14">
      <c r="A2" s="294"/>
      <c r="B2" s="461"/>
      <c r="C2" s="461"/>
      <c r="D2" s="461"/>
      <c r="E2" s="293"/>
      <c r="F2" s="294"/>
      <c r="G2" s="298"/>
      <c r="H2" s="299"/>
      <c r="I2" s="300"/>
      <c r="J2" s="300"/>
      <c r="K2" s="300"/>
      <c r="L2" s="300"/>
      <c r="M2" s="294"/>
      <c r="N2" s="294"/>
    </row>
    <row r="3" spans="1:14">
      <c r="A3" s="294"/>
      <c r="B3" s="462"/>
      <c r="C3" s="462"/>
      <c r="D3" s="462"/>
      <c r="E3" s="293"/>
      <c r="F3" s="294"/>
      <c r="G3" s="299"/>
      <c r="H3" s="299"/>
      <c r="I3" s="300"/>
      <c r="J3" s="300"/>
      <c r="K3" s="300"/>
      <c r="L3" s="300"/>
      <c r="M3" s="294"/>
      <c r="N3" s="294"/>
    </row>
    <row r="4" spans="1:14" ht="25.5">
      <c r="A4" s="301" t="s">
        <v>1130</v>
      </c>
      <c r="B4" s="463" t="s">
        <v>1100</v>
      </c>
      <c r="C4" s="463"/>
      <c r="D4" s="463"/>
      <c r="E4" s="302" t="s">
        <v>1131</v>
      </c>
      <c r="F4" s="302" t="s">
        <v>1132</v>
      </c>
      <c r="G4" s="303" t="s">
        <v>1133</v>
      </c>
      <c r="H4" s="303" t="s">
        <v>1134</v>
      </c>
      <c r="I4" s="303" t="s">
        <v>1135</v>
      </c>
      <c r="J4" s="303" t="s">
        <v>1136</v>
      </c>
      <c r="K4" s="303" t="s">
        <v>1137</v>
      </c>
      <c r="L4" s="303" t="s">
        <v>1138</v>
      </c>
      <c r="M4" s="303" t="s">
        <v>56</v>
      </c>
      <c r="N4" s="303" t="s">
        <v>1498</v>
      </c>
    </row>
    <row r="5" spans="1:14">
      <c r="A5" s="304">
        <v>1</v>
      </c>
      <c r="B5" s="304">
        <v>2</v>
      </c>
      <c r="C5" s="304">
        <v>3</v>
      </c>
      <c r="D5" s="304">
        <v>4</v>
      </c>
      <c r="E5" s="304">
        <v>5</v>
      </c>
      <c r="F5" s="304">
        <v>6</v>
      </c>
      <c r="G5" s="304">
        <v>7</v>
      </c>
      <c r="H5" s="304">
        <v>8</v>
      </c>
      <c r="I5" s="304">
        <v>9</v>
      </c>
      <c r="J5" s="304">
        <v>10</v>
      </c>
      <c r="K5" s="304">
        <v>11</v>
      </c>
      <c r="L5" s="304">
        <v>12</v>
      </c>
      <c r="M5" s="304">
        <v>13</v>
      </c>
      <c r="N5" s="304">
        <v>14</v>
      </c>
    </row>
    <row r="6" spans="1:14" ht="13.5" thickBot="1">
      <c r="A6" s="305" t="s">
        <v>1139</v>
      </c>
      <c r="B6" s="305" t="s">
        <v>1139</v>
      </c>
      <c r="C6" s="305" t="s">
        <v>1139</v>
      </c>
      <c r="D6" s="306" t="s">
        <v>1139</v>
      </c>
      <c r="E6" s="305" t="s">
        <v>1139</v>
      </c>
      <c r="F6" s="305" t="s">
        <v>1139</v>
      </c>
      <c r="G6" s="305" t="s">
        <v>44</v>
      </c>
      <c r="H6" s="305" t="s">
        <v>44</v>
      </c>
      <c r="I6" s="305" t="s">
        <v>44</v>
      </c>
      <c r="J6" s="305" t="s">
        <v>44</v>
      </c>
      <c r="K6" s="305" t="s">
        <v>44</v>
      </c>
      <c r="L6" s="305" t="s">
        <v>44</v>
      </c>
      <c r="M6" s="305" t="s">
        <v>1139</v>
      </c>
      <c r="N6" s="305" t="s">
        <v>1139</v>
      </c>
    </row>
    <row r="7" spans="1:14" ht="16.5" thickBot="1">
      <c r="A7" s="307"/>
      <c r="B7" s="308" t="s">
        <v>126</v>
      </c>
      <c r="C7" s="307"/>
      <c r="D7" s="309"/>
      <c r="E7" s="307"/>
      <c r="F7" s="307"/>
      <c r="G7" s="307"/>
      <c r="H7" s="310">
        <f>SUM(H$8,H$93)</f>
        <v>0</v>
      </c>
      <c r="I7" s="307"/>
      <c r="J7" s="310">
        <f>SUM(J$8,J$93)</f>
        <v>0</v>
      </c>
      <c r="K7" s="307"/>
      <c r="L7" s="310">
        <f>SUM(L$8,L$93)</f>
        <v>0</v>
      </c>
      <c r="M7" s="307"/>
      <c r="N7" s="307"/>
    </row>
    <row r="8" spans="1:14" ht="15">
      <c r="A8" s="311"/>
      <c r="B8" s="312" t="s">
        <v>1140</v>
      </c>
      <c r="C8" s="311"/>
      <c r="D8" s="313"/>
      <c r="E8" s="311"/>
      <c r="F8" s="311"/>
      <c r="G8" s="311"/>
      <c r="H8" s="314">
        <f>SUM(H9:H92)</f>
        <v>0</v>
      </c>
      <c r="I8" s="311"/>
      <c r="J8" s="314">
        <f>SUM(J9:J92)</f>
        <v>0</v>
      </c>
      <c r="K8" s="311"/>
      <c r="L8" s="314">
        <f>SUM(L9:L92)</f>
        <v>0</v>
      </c>
      <c r="M8" s="311"/>
      <c r="N8" s="311"/>
    </row>
    <row r="9" spans="1:14">
      <c r="A9" s="315">
        <v>1</v>
      </c>
      <c r="B9" s="316" t="s">
        <v>1270</v>
      </c>
      <c r="C9" s="315"/>
      <c r="D9" s="317"/>
      <c r="E9" s="315" t="s">
        <v>664</v>
      </c>
      <c r="F9" s="315">
        <v>1</v>
      </c>
      <c r="G9" s="318"/>
      <c r="H9" s="319">
        <f>$F9*$G9</f>
        <v>0</v>
      </c>
      <c r="I9" s="318"/>
      <c r="J9" s="319">
        <f>$F9*$I9</f>
        <v>0</v>
      </c>
      <c r="K9" s="318">
        <f>$G9+$I9</f>
        <v>0</v>
      </c>
      <c r="L9" s="319">
        <f>$H9+$J9</f>
        <v>0</v>
      </c>
      <c r="M9" s="315"/>
      <c r="N9" s="315"/>
    </row>
    <row r="10" spans="1:14" ht="63.75">
      <c r="B10" s="321"/>
      <c r="D10" s="322" t="s">
        <v>1142</v>
      </c>
      <c r="H10" s="323"/>
      <c r="J10" s="323"/>
      <c r="L10" s="323"/>
    </row>
    <row r="11" spans="1:14">
      <c r="D11" s="322" t="s">
        <v>1143</v>
      </c>
    </row>
    <row r="12" spans="1:14">
      <c r="D12" s="322" t="s">
        <v>1144</v>
      </c>
    </row>
    <row r="13" spans="1:14">
      <c r="D13" s="322" t="s">
        <v>1145</v>
      </c>
    </row>
    <row r="14" spans="1:14">
      <c r="B14" s="320">
        <v>1</v>
      </c>
      <c r="C14" s="320" t="s">
        <v>951</v>
      </c>
      <c r="D14" s="322" t="s">
        <v>1271</v>
      </c>
    </row>
    <row r="15" spans="1:14">
      <c r="B15" s="320">
        <v>1</v>
      </c>
      <c r="C15" s="320" t="s">
        <v>951</v>
      </c>
      <c r="D15" s="322" t="s">
        <v>1146</v>
      </c>
    </row>
    <row r="16" spans="1:14">
      <c r="B16" s="320">
        <v>1</v>
      </c>
      <c r="C16" s="320" t="s">
        <v>951</v>
      </c>
      <c r="D16" s="322" t="s">
        <v>1272</v>
      </c>
    </row>
    <row r="17" spans="2:4" ht="25.5">
      <c r="B17" s="320">
        <v>1</v>
      </c>
      <c r="C17" s="320" t="s">
        <v>951</v>
      </c>
      <c r="D17" s="322" t="s">
        <v>1273</v>
      </c>
    </row>
    <row r="18" spans="2:4">
      <c r="B18" s="320">
        <v>1</v>
      </c>
      <c r="C18" s="320" t="s">
        <v>951</v>
      </c>
      <c r="D18" s="322" t="s">
        <v>1149</v>
      </c>
    </row>
    <row r="19" spans="2:4">
      <c r="B19" s="320">
        <v>2</v>
      </c>
      <c r="C19" s="320" t="s">
        <v>951</v>
      </c>
      <c r="D19" s="322" t="s">
        <v>1274</v>
      </c>
    </row>
    <row r="20" spans="2:4">
      <c r="B20" s="320">
        <v>1</v>
      </c>
      <c r="C20" s="320" t="s">
        <v>951</v>
      </c>
      <c r="D20" s="322" t="s">
        <v>1275</v>
      </c>
    </row>
    <row r="21" spans="2:4">
      <c r="B21" s="320">
        <v>1</v>
      </c>
      <c r="C21" s="320" t="s">
        <v>951</v>
      </c>
      <c r="D21" s="322" t="s">
        <v>1153</v>
      </c>
    </row>
    <row r="22" spans="2:4">
      <c r="B22" s="320">
        <v>2</v>
      </c>
      <c r="C22" s="320" t="s">
        <v>951</v>
      </c>
      <c r="D22" s="322" t="s">
        <v>1154</v>
      </c>
    </row>
    <row r="23" spans="2:4">
      <c r="B23" s="320">
        <v>2</v>
      </c>
      <c r="C23" s="320" t="s">
        <v>951</v>
      </c>
      <c r="D23" s="322" t="s">
        <v>1156</v>
      </c>
    </row>
    <row r="24" spans="2:4">
      <c r="B24" s="320">
        <v>4</v>
      </c>
      <c r="C24" s="320" t="s">
        <v>951</v>
      </c>
      <c r="D24" s="322" t="s">
        <v>1276</v>
      </c>
    </row>
    <row r="25" spans="2:4">
      <c r="B25" s="320">
        <v>1</v>
      </c>
      <c r="C25" s="320" t="s">
        <v>951</v>
      </c>
      <c r="D25" s="322" t="s">
        <v>1277</v>
      </c>
    </row>
    <row r="26" spans="2:4">
      <c r="B26" s="320">
        <v>2</v>
      </c>
      <c r="C26" s="320" t="s">
        <v>951</v>
      </c>
      <c r="D26" s="322" t="s">
        <v>1158</v>
      </c>
    </row>
    <row r="27" spans="2:4">
      <c r="B27" s="320">
        <v>2</v>
      </c>
      <c r="C27" s="320" t="s">
        <v>951</v>
      </c>
      <c r="D27" s="322" t="s">
        <v>1278</v>
      </c>
    </row>
    <row r="28" spans="2:4">
      <c r="B28" s="320">
        <v>10</v>
      </c>
      <c r="C28" s="320" t="s">
        <v>951</v>
      </c>
      <c r="D28" s="322" t="s">
        <v>1162</v>
      </c>
    </row>
    <row r="29" spans="2:4">
      <c r="B29" s="320">
        <v>1</v>
      </c>
      <c r="C29" s="320" t="s">
        <v>951</v>
      </c>
      <c r="D29" s="322" t="s">
        <v>1279</v>
      </c>
    </row>
    <row r="30" spans="2:4">
      <c r="B30" s="320">
        <v>2</v>
      </c>
      <c r="C30" s="320" t="s">
        <v>951</v>
      </c>
      <c r="D30" s="322" t="s">
        <v>1280</v>
      </c>
    </row>
    <row r="31" spans="2:4">
      <c r="B31" s="320">
        <v>5</v>
      </c>
      <c r="C31" s="320" t="s">
        <v>951</v>
      </c>
      <c r="D31" s="322" t="s">
        <v>1163</v>
      </c>
    </row>
    <row r="32" spans="2:4">
      <c r="B32" s="320">
        <v>2</v>
      </c>
      <c r="C32" s="320" t="s">
        <v>951</v>
      </c>
      <c r="D32" s="322" t="s">
        <v>1164</v>
      </c>
    </row>
    <row r="33" spans="2:4">
      <c r="B33" s="320">
        <v>2</v>
      </c>
      <c r="C33" s="320" t="s">
        <v>951</v>
      </c>
      <c r="D33" s="322" t="s">
        <v>1281</v>
      </c>
    </row>
    <row r="34" spans="2:4">
      <c r="B34" s="320">
        <v>1</v>
      </c>
      <c r="C34" s="320" t="s">
        <v>951</v>
      </c>
      <c r="D34" s="322" t="s">
        <v>1165</v>
      </c>
    </row>
    <row r="35" spans="2:4">
      <c r="B35" s="320">
        <v>4</v>
      </c>
      <c r="C35" s="320" t="s">
        <v>951</v>
      </c>
      <c r="D35" s="322" t="s">
        <v>1282</v>
      </c>
    </row>
    <row r="36" spans="2:4">
      <c r="B36" s="320">
        <v>2</v>
      </c>
      <c r="C36" s="320" t="s">
        <v>951</v>
      </c>
      <c r="D36" s="322" t="s">
        <v>1283</v>
      </c>
    </row>
    <row r="37" spans="2:4">
      <c r="B37" s="320">
        <v>1</v>
      </c>
      <c r="C37" s="320" t="s">
        <v>951</v>
      </c>
      <c r="D37" s="322" t="s">
        <v>1284</v>
      </c>
    </row>
    <row r="38" spans="2:4">
      <c r="B38" s="320">
        <v>1</v>
      </c>
      <c r="C38" s="320" t="s">
        <v>951</v>
      </c>
      <c r="D38" s="322" t="s">
        <v>1173</v>
      </c>
    </row>
    <row r="39" spans="2:4">
      <c r="B39" s="320">
        <v>1</v>
      </c>
      <c r="C39" s="320" t="s">
        <v>951</v>
      </c>
      <c r="D39" s="322" t="s">
        <v>1285</v>
      </c>
    </row>
    <row r="40" spans="2:4">
      <c r="B40" s="320">
        <v>1</v>
      </c>
      <c r="C40" s="320" t="s">
        <v>951</v>
      </c>
      <c r="D40" s="322" t="s">
        <v>1286</v>
      </c>
    </row>
    <row r="41" spans="2:4">
      <c r="B41" s="320">
        <v>1</v>
      </c>
      <c r="C41" s="320" t="s">
        <v>951</v>
      </c>
      <c r="D41" s="322" t="s">
        <v>1176</v>
      </c>
    </row>
    <row r="42" spans="2:4">
      <c r="B42" s="320">
        <v>1</v>
      </c>
      <c r="C42" s="320" t="s">
        <v>951</v>
      </c>
      <c r="D42" s="322" t="s">
        <v>1177</v>
      </c>
    </row>
    <row r="43" spans="2:4">
      <c r="B43" s="320">
        <v>1</v>
      </c>
      <c r="C43" s="320" t="s">
        <v>951</v>
      </c>
      <c r="D43" s="322" t="s">
        <v>1287</v>
      </c>
    </row>
    <row r="44" spans="2:4">
      <c r="B44" s="320">
        <v>1</v>
      </c>
      <c r="C44" s="320" t="s">
        <v>951</v>
      </c>
      <c r="D44" s="322" t="s">
        <v>1288</v>
      </c>
    </row>
    <row r="45" spans="2:4">
      <c r="B45" s="320">
        <v>1</v>
      </c>
      <c r="C45" s="320" t="s">
        <v>951</v>
      </c>
      <c r="D45" s="322" t="s">
        <v>1289</v>
      </c>
    </row>
    <row r="46" spans="2:4">
      <c r="B46" s="320">
        <v>2</v>
      </c>
      <c r="C46" s="320" t="s">
        <v>951</v>
      </c>
      <c r="D46" s="322" t="s">
        <v>1290</v>
      </c>
    </row>
    <row r="47" spans="2:4">
      <c r="B47" s="320">
        <v>1</v>
      </c>
      <c r="C47" s="320" t="s">
        <v>951</v>
      </c>
      <c r="D47" s="322" t="s">
        <v>1291</v>
      </c>
    </row>
    <row r="48" spans="2:4">
      <c r="B48" s="320">
        <v>4</v>
      </c>
      <c r="C48" s="320" t="s">
        <v>951</v>
      </c>
      <c r="D48" s="322" t="s">
        <v>1181</v>
      </c>
    </row>
    <row r="49" spans="1:14">
      <c r="B49" s="320">
        <v>4</v>
      </c>
      <c r="C49" s="320" t="s">
        <v>951</v>
      </c>
      <c r="D49" s="322" t="s">
        <v>1292</v>
      </c>
    </row>
    <row r="50" spans="1:14">
      <c r="B50" s="320">
        <v>18</v>
      </c>
      <c r="C50" s="320" t="s">
        <v>951</v>
      </c>
      <c r="D50" s="322" t="s">
        <v>1191</v>
      </c>
    </row>
    <row r="51" spans="1:14">
      <c r="B51" s="320">
        <v>5</v>
      </c>
      <c r="C51" s="320" t="s">
        <v>951</v>
      </c>
      <c r="D51" s="322" t="s">
        <v>1192</v>
      </c>
    </row>
    <row r="52" spans="1:14">
      <c r="B52" s="320">
        <v>3</v>
      </c>
      <c r="C52" s="320" t="s">
        <v>951</v>
      </c>
      <c r="D52" s="322" t="s">
        <v>1293</v>
      </c>
    </row>
    <row r="53" spans="1:14">
      <c r="B53" s="320">
        <v>3</v>
      </c>
      <c r="C53" s="320" t="s">
        <v>951</v>
      </c>
      <c r="D53" s="322" t="s">
        <v>1294</v>
      </c>
    </row>
    <row r="54" spans="1:14">
      <c r="B54" s="320">
        <v>3</v>
      </c>
      <c r="C54" s="320" t="s">
        <v>951</v>
      </c>
      <c r="D54" s="322" t="s">
        <v>1194</v>
      </c>
    </row>
    <row r="55" spans="1:14">
      <c r="B55" s="320">
        <v>2</v>
      </c>
      <c r="C55" s="320" t="s">
        <v>951</v>
      </c>
      <c r="D55" s="322" t="s">
        <v>1295</v>
      </c>
    </row>
    <row r="56" spans="1:14">
      <c r="B56" s="320">
        <v>2</v>
      </c>
      <c r="C56" s="320" t="s">
        <v>951</v>
      </c>
      <c r="D56" s="322" t="s">
        <v>1196</v>
      </c>
    </row>
    <row r="57" spans="1:14">
      <c r="B57" s="320">
        <v>5</v>
      </c>
      <c r="C57" s="320" t="s">
        <v>951</v>
      </c>
      <c r="D57" s="322" t="s">
        <v>1197</v>
      </c>
    </row>
    <row r="58" spans="1:14">
      <c r="B58" s="320">
        <v>1</v>
      </c>
      <c r="C58" s="320" t="s">
        <v>664</v>
      </c>
      <c r="D58" s="322" t="s">
        <v>1198</v>
      </c>
    </row>
    <row r="59" spans="1:14">
      <c r="A59" s="315">
        <v>2</v>
      </c>
      <c r="B59" s="316" t="s">
        <v>1296</v>
      </c>
      <c r="C59" s="315"/>
      <c r="D59" s="317"/>
      <c r="E59" s="315" t="s">
        <v>664</v>
      </c>
      <c r="F59" s="315">
        <v>1</v>
      </c>
      <c r="G59" s="318"/>
      <c r="H59" s="319">
        <f>$F59*$G59</f>
        <v>0</v>
      </c>
      <c r="I59" s="318"/>
      <c r="J59" s="319">
        <f>$F59*$I59</f>
        <v>0</v>
      </c>
      <c r="K59" s="318">
        <f>$G59+$I59</f>
        <v>0</v>
      </c>
      <c r="L59" s="319">
        <f>$H59+$J59</f>
        <v>0</v>
      </c>
      <c r="M59" s="315"/>
      <c r="N59" s="315"/>
    </row>
    <row r="60" spans="1:14">
      <c r="A60" s="324"/>
      <c r="B60" s="325"/>
      <c r="C60" s="324"/>
      <c r="D60" s="326" t="s">
        <v>1297</v>
      </c>
      <c r="E60" s="324"/>
      <c r="F60" s="324"/>
      <c r="G60" s="327"/>
      <c r="H60" s="328"/>
      <c r="I60" s="327"/>
      <c r="J60" s="328"/>
      <c r="K60" s="327"/>
      <c r="L60" s="328"/>
      <c r="M60" s="324"/>
      <c r="N60" s="324"/>
    </row>
    <row r="61" spans="1:14">
      <c r="A61" s="315">
        <v>3</v>
      </c>
      <c r="B61" s="316" t="s">
        <v>1298</v>
      </c>
      <c r="C61" s="315"/>
      <c r="D61" s="317"/>
      <c r="E61" s="315" t="s">
        <v>664</v>
      </c>
      <c r="F61" s="315">
        <v>1</v>
      </c>
      <c r="G61" s="318"/>
      <c r="H61" s="319">
        <f>$F61*$G61</f>
        <v>0</v>
      </c>
      <c r="I61" s="318"/>
      <c r="J61" s="319">
        <f>$F61*$I61</f>
        <v>0</v>
      </c>
      <c r="K61" s="318">
        <f>$G61+$I61</f>
        <v>0</v>
      </c>
      <c r="L61" s="319">
        <f>$H61+$J61</f>
        <v>0</v>
      </c>
      <c r="M61" s="315"/>
      <c r="N61" s="315"/>
    </row>
    <row r="62" spans="1:14">
      <c r="A62" s="324"/>
      <c r="B62" s="325"/>
      <c r="C62" s="324"/>
      <c r="D62" s="326" t="s">
        <v>1297</v>
      </c>
      <c r="E62" s="324"/>
      <c r="F62" s="324"/>
      <c r="G62" s="327"/>
      <c r="H62" s="328"/>
      <c r="I62" s="327"/>
      <c r="J62" s="328"/>
      <c r="K62" s="327"/>
      <c r="L62" s="328"/>
      <c r="M62" s="324"/>
      <c r="N62" s="324"/>
    </row>
    <row r="63" spans="1:14">
      <c r="A63" s="315">
        <v>4</v>
      </c>
      <c r="B63" s="316" t="s">
        <v>1204</v>
      </c>
      <c r="C63" s="315"/>
      <c r="D63" s="317"/>
      <c r="E63" s="315" t="s">
        <v>664</v>
      </c>
      <c r="F63" s="315">
        <v>1</v>
      </c>
      <c r="G63" s="318"/>
      <c r="H63" s="319">
        <f>$F63*$G63</f>
        <v>0</v>
      </c>
      <c r="I63" s="318"/>
      <c r="J63" s="319">
        <f>$F63*$I63</f>
        <v>0</v>
      </c>
      <c r="K63" s="318">
        <f>$G63+$I63</f>
        <v>0</v>
      </c>
      <c r="L63" s="319">
        <f>$H63+$J63</f>
        <v>0</v>
      </c>
      <c r="M63" s="315"/>
      <c r="N63" s="315"/>
    </row>
    <row r="64" spans="1:14">
      <c r="B64" s="320">
        <v>1</v>
      </c>
      <c r="C64" s="320" t="s">
        <v>951</v>
      </c>
      <c r="D64" s="322" t="s">
        <v>1204</v>
      </c>
    </row>
    <row r="65" spans="1:14">
      <c r="A65" s="315">
        <v>5</v>
      </c>
      <c r="B65" s="316" t="s">
        <v>1205</v>
      </c>
      <c r="C65" s="315"/>
      <c r="D65" s="317"/>
      <c r="E65" s="315" t="s">
        <v>664</v>
      </c>
      <c r="F65" s="315">
        <v>1</v>
      </c>
      <c r="G65" s="318"/>
      <c r="H65" s="319">
        <f>$F65*$G65</f>
        <v>0</v>
      </c>
      <c r="I65" s="318"/>
      <c r="J65" s="319">
        <f>$F65*$I65</f>
        <v>0</v>
      </c>
      <c r="K65" s="318">
        <f>$G65+$I65</f>
        <v>0</v>
      </c>
      <c r="L65" s="319">
        <f>$H65+$J65</f>
        <v>0</v>
      </c>
      <c r="M65" s="315"/>
      <c r="N65" s="315"/>
    </row>
    <row r="66" spans="1:14">
      <c r="B66" s="320">
        <v>1</v>
      </c>
      <c r="C66" s="320" t="s">
        <v>951</v>
      </c>
      <c r="D66" s="322" t="s">
        <v>1205</v>
      </c>
    </row>
    <row r="67" spans="1:14">
      <c r="A67" s="315">
        <v>6</v>
      </c>
      <c r="B67" s="316" t="s">
        <v>1206</v>
      </c>
      <c r="C67" s="315"/>
      <c r="D67" s="317"/>
      <c r="E67" s="315" t="s">
        <v>664</v>
      </c>
      <c r="F67" s="315">
        <v>1</v>
      </c>
      <c r="G67" s="318"/>
      <c r="H67" s="319">
        <f>$F67*$G67</f>
        <v>0</v>
      </c>
      <c r="I67" s="318"/>
      <c r="J67" s="319">
        <f>$F67*$I67</f>
        <v>0</v>
      </c>
      <c r="K67" s="318">
        <f>$G67+$I67</f>
        <v>0</v>
      </c>
      <c r="L67" s="319">
        <f>$H67+$J67</f>
        <v>0</v>
      </c>
      <c r="M67" s="315"/>
      <c r="N67" s="315"/>
    </row>
    <row r="68" spans="1:14">
      <c r="B68" s="320">
        <v>1</v>
      </c>
      <c r="C68" s="320" t="s">
        <v>951</v>
      </c>
      <c r="D68" s="322" t="s">
        <v>1206</v>
      </c>
    </row>
    <row r="69" spans="1:14">
      <c r="A69" s="315">
        <v>7</v>
      </c>
      <c r="B69" s="316" t="s">
        <v>1299</v>
      </c>
      <c r="C69" s="315"/>
      <c r="D69" s="317"/>
      <c r="E69" s="315" t="s">
        <v>664</v>
      </c>
      <c r="F69" s="315">
        <v>1</v>
      </c>
      <c r="G69" s="318"/>
      <c r="H69" s="319">
        <f>$F69*$G69</f>
        <v>0</v>
      </c>
      <c r="I69" s="318"/>
      <c r="J69" s="319">
        <f>$F69*$I69</f>
        <v>0</v>
      </c>
      <c r="K69" s="318">
        <f>$G69+$I69</f>
        <v>0</v>
      </c>
      <c r="L69" s="319">
        <f>$H69+$J69</f>
        <v>0</v>
      </c>
      <c r="M69" s="315"/>
      <c r="N69" s="315"/>
    </row>
    <row r="70" spans="1:14">
      <c r="B70" s="320">
        <v>1</v>
      </c>
      <c r="C70" s="320" t="s">
        <v>951</v>
      </c>
      <c r="D70" s="322" t="s">
        <v>1300</v>
      </c>
    </row>
    <row r="71" spans="1:14">
      <c r="A71" s="315">
        <v>8</v>
      </c>
      <c r="B71" s="316" t="s">
        <v>1207</v>
      </c>
      <c r="C71" s="315"/>
      <c r="D71" s="317"/>
      <c r="E71" s="315" t="s">
        <v>664</v>
      </c>
      <c r="F71" s="315">
        <v>1</v>
      </c>
      <c r="G71" s="318"/>
      <c r="H71" s="319">
        <f>$F71*$G71</f>
        <v>0</v>
      </c>
      <c r="I71" s="318"/>
      <c r="J71" s="319">
        <f>$F71*$I71</f>
        <v>0</v>
      </c>
      <c r="K71" s="318">
        <f>$G71+$I71</f>
        <v>0</v>
      </c>
      <c r="L71" s="319">
        <f>$H71+$J71</f>
        <v>0</v>
      </c>
      <c r="M71" s="315"/>
      <c r="N71" s="315"/>
    </row>
    <row r="72" spans="1:14" ht="25.5">
      <c r="B72" s="320">
        <v>1</v>
      </c>
      <c r="C72" s="320" t="s">
        <v>951</v>
      </c>
      <c r="D72" s="322" t="s">
        <v>1208</v>
      </c>
    </row>
    <row r="73" spans="1:14">
      <c r="A73" s="315">
        <v>9</v>
      </c>
      <c r="B73" s="316" t="s">
        <v>1209</v>
      </c>
      <c r="C73" s="315"/>
      <c r="D73" s="317"/>
      <c r="E73" s="315" t="s">
        <v>664</v>
      </c>
      <c r="F73" s="315">
        <v>1</v>
      </c>
      <c r="G73" s="318"/>
      <c r="H73" s="319">
        <f>$F73*$G73</f>
        <v>0</v>
      </c>
      <c r="I73" s="318"/>
      <c r="J73" s="319">
        <f>$F73*$I73</f>
        <v>0</v>
      </c>
      <c r="K73" s="318">
        <f>$G73+$I73</f>
        <v>0</v>
      </c>
      <c r="L73" s="319">
        <f>$H73+$J73</f>
        <v>0</v>
      </c>
      <c r="M73" s="315"/>
      <c r="N73" s="315"/>
    </row>
    <row r="74" spans="1:14">
      <c r="D74" s="322" t="s">
        <v>1210</v>
      </c>
    </row>
    <row r="75" spans="1:14">
      <c r="D75" s="322" t="s">
        <v>1211</v>
      </c>
    </row>
    <row r="76" spans="1:14">
      <c r="B76" s="320">
        <v>1</v>
      </c>
      <c r="C76" s="320" t="s">
        <v>951</v>
      </c>
      <c r="D76" s="322" t="s">
        <v>1212</v>
      </c>
    </row>
    <row r="77" spans="1:14">
      <c r="A77" s="315">
        <v>10</v>
      </c>
      <c r="B77" s="316" t="s">
        <v>1213</v>
      </c>
      <c r="C77" s="315"/>
      <c r="D77" s="317"/>
      <c r="E77" s="315" t="s">
        <v>664</v>
      </c>
      <c r="F77" s="315">
        <v>1</v>
      </c>
      <c r="G77" s="318"/>
      <c r="H77" s="319">
        <f>$F77*$G77</f>
        <v>0</v>
      </c>
      <c r="I77" s="318"/>
      <c r="J77" s="319">
        <f>$F77*$I77</f>
        <v>0</v>
      </c>
      <c r="K77" s="318">
        <f>$G77+$I77</f>
        <v>0</v>
      </c>
      <c r="L77" s="319">
        <f>$H77+$J77</f>
        <v>0</v>
      </c>
      <c r="M77" s="315"/>
      <c r="N77" s="315"/>
    </row>
    <row r="78" spans="1:14">
      <c r="B78" s="320">
        <v>1</v>
      </c>
      <c r="C78" s="320" t="s">
        <v>664</v>
      </c>
      <c r="D78" s="322" t="s">
        <v>1213</v>
      </c>
    </row>
    <row r="79" spans="1:14">
      <c r="A79" s="315">
        <v>11</v>
      </c>
      <c r="B79" s="316" t="s">
        <v>1301</v>
      </c>
      <c r="C79" s="315"/>
      <c r="D79" s="317"/>
      <c r="E79" s="315" t="s">
        <v>664</v>
      </c>
      <c r="F79" s="315">
        <v>1</v>
      </c>
      <c r="G79" s="318"/>
      <c r="H79" s="319">
        <f>$F79*$G79</f>
        <v>0</v>
      </c>
      <c r="I79" s="318"/>
      <c r="J79" s="319">
        <f>$F79*$I79</f>
        <v>0</v>
      </c>
      <c r="K79" s="318">
        <f>$G79+$I79</f>
        <v>0</v>
      </c>
      <c r="L79" s="319">
        <f>$H79+$J79</f>
        <v>0</v>
      </c>
      <c r="M79" s="315"/>
      <c r="N79" s="315"/>
    </row>
    <row r="80" spans="1:14">
      <c r="B80" s="320">
        <v>40</v>
      </c>
      <c r="C80" s="320" t="s">
        <v>169</v>
      </c>
      <c r="D80" s="322" t="s">
        <v>1302</v>
      </c>
    </row>
    <row r="81" spans="1:14">
      <c r="B81" s="320">
        <v>1</v>
      </c>
      <c r="C81" s="320" t="s">
        <v>664</v>
      </c>
      <c r="D81" s="322" t="s">
        <v>1303</v>
      </c>
    </row>
    <row r="82" spans="1:14" ht="25.5">
      <c r="D82" s="322" t="s">
        <v>1304</v>
      </c>
    </row>
    <row r="83" spans="1:14" ht="25.5">
      <c r="D83" s="322" t="s">
        <v>1305</v>
      </c>
    </row>
    <row r="84" spans="1:14">
      <c r="A84" s="315">
        <v>12</v>
      </c>
      <c r="B84" s="316" t="s">
        <v>1306</v>
      </c>
      <c r="C84" s="315"/>
      <c r="D84" s="317"/>
      <c r="E84" s="315" t="s">
        <v>664</v>
      </c>
      <c r="F84" s="315">
        <v>1</v>
      </c>
      <c r="G84" s="318"/>
      <c r="H84" s="319">
        <f>$F84*$G84</f>
        <v>0</v>
      </c>
      <c r="I84" s="318"/>
      <c r="J84" s="319">
        <f>$F84*$I84</f>
        <v>0</v>
      </c>
      <c r="K84" s="318">
        <f>$G84+$I84</f>
        <v>0</v>
      </c>
      <c r="L84" s="319">
        <f>$H84+$J84</f>
        <v>0</v>
      </c>
      <c r="M84" s="315"/>
      <c r="N84" s="315"/>
    </row>
    <row r="85" spans="1:14">
      <c r="B85" s="320">
        <v>80</v>
      </c>
      <c r="C85" s="320" t="s">
        <v>169</v>
      </c>
      <c r="D85" s="322" t="s">
        <v>1307</v>
      </c>
    </row>
    <row r="86" spans="1:14">
      <c r="B86" s="320">
        <v>10</v>
      </c>
      <c r="C86" s="320" t="s">
        <v>169</v>
      </c>
      <c r="D86" s="322" t="s">
        <v>1308</v>
      </c>
    </row>
    <row r="87" spans="1:14">
      <c r="B87" s="320">
        <v>1</v>
      </c>
      <c r="C87" s="320" t="s">
        <v>664</v>
      </c>
      <c r="D87" s="322" t="s">
        <v>1303</v>
      </c>
    </row>
    <row r="88" spans="1:14" ht="25.5">
      <c r="D88" s="322" t="s">
        <v>1309</v>
      </c>
    </row>
    <row r="89" spans="1:14">
      <c r="D89" s="322" t="s">
        <v>1310</v>
      </c>
    </row>
    <row r="90" spans="1:14">
      <c r="A90" s="315">
        <v>13</v>
      </c>
      <c r="B90" s="316" t="s">
        <v>1214</v>
      </c>
      <c r="C90" s="315"/>
      <c r="D90" s="317"/>
      <c r="E90" s="315" t="s">
        <v>664</v>
      </c>
      <c r="F90" s="315">
        <v>1</v>
      </c>
      <c r="G90" s="318"/>
      <c r="H90" s="319">
        <f>$F90*$G90</f>
        <v>0</v>
      </c>
      <c r="I90" s="318"/>
      <c r="J90" s="319">
        <f>$F90*$I90</f>
        <v>0</v>
      </c>
      <c r="K90" s="318">
        <f>$G90+$I90</f>
        <v>0</v>
      </c>
      <c r="L90" s="319">
        <f>$H90+$J90</f>
        <v>0</v>
      </c>
      <c r="M90" s="315"/>
      <c r="N90" s="315"/>
    </row>
    <row r="91" spans="1:14">
      <c r="D91" s="322" t="s">
        <v>1210</v>
      </c>
    </row>
    <row r="92" spans="1:14" ht="13.5" thickBot="1">
      <c r="D92" s="322" t="s">
        <v>1215</v>
      </c>
    </row>
    <row r="93" spans="1:14" ht="15">
      <c r="A93" s="311"/>
      <c r="B93" s="312" t="s">
        <v>1216</v>
      </c>
      <c r="C93" s="311"/>
      <c r="D93" s="313"/>
      <c r="E93" s="311"/>
      <c r="F93" s="311"/>
      <c r="G93" s="314"/>
      <c r="H93" s="314">
        <f>SUM(H94:H114)</f>
        <v>0</v>
      </c>
      <c r="I93" s="314"/>
      <c r="J93" s="314">
        <f>SUM(J94:J114)</f>
        <v>0</v>
      </c>
      <c r="K93" s="314"/>
      <c r="L93" s="314">
        <f>SUM(L94:L114)</f>
        <v>0</v>
      </c>
      <c r="M93" s="311"/>
      <c r="N93" s="311"/>
    </row>
    <row r="94" spans="1:14">
      <c r="A94" s="315">
        <v>14</v>
      </c>
      <c r="B94" s="316" t="s">
        <v>1311</v>
      </c>
      <c r="C94" s="315"/>
      <c r="D94" s="317"/>
      <c r="E94" s="315" t="s">
        <v>169</v>
      </c>
      <c r="F94" s="315">
        <v>20</v>
      </c>
      <c r="G94" s="318"/>
      <c r="H94" s="319">
        <f>$F94*$G94</f>
        <v>0</v>
      </c>
      <c r="I94" s="318"/>
      <c r="J94" s="319">
        <f>$F94*$I94</f>
        <v>0</v>
      </c>
      <c r="K94" s="318">
        <f>$G94+$I94</f>
        <v>0</v>
      </c>
      <c r="L94" s="319">
        <f>$H94+$J94</f>
        <v>0</v>
      </c>
      <c r="M94" s="315"/>
      <c r="N94" s="315"/>
    </row>
    <row r="95" spans="1:14">
      <c r="A95" s="324"/>
      <c r="B95" s="325"/>
      <c r="C95" s="324"/>
      <c r="D95" s="326" t="s">
        <v>1218</v>
      </c>
      <c r="E95" s="324"/>
      <c r="F95" s="324"/>
      <c r="G95" s="327"/>
      <c r="H95" s="328"/>
      <c r="I95" s="327"/>
      <c r="J95" s="328"/>
      <c r="K95" s="327"/>
      <c r="L95" s="328"/>
      <c r="M95" s="324"/>
      <c r="N95" s="324"/>
    </row>
    <row r="96" spans="1:14">
      <c r="A96" s="315">
        <v>15</v>
      </c>
      <c r="B96" s="316" t="s">
        <v>1219</v>
      </c>
      <c r="C96" s="315"/>
      <c r="D96" s="317"/>
      <c r="E96" s="315" t="s">
        <v>169</v>
      </c>
      <c r="F96" s="315">
        <v>20</v>
      </c>
      <c r="G96" s="318"/>
      <c r="H96" s="319">
        <f>$F96*$G96</f>
        <v>0</v>
      </c>
      <c r="I96" s="318"/>
      <c r="J96" s="319">
        <f>$F96*$I96</f>
        <v>0</v>
      </c>
      <c r="K96" s="318">
        <f>$G96+$I96</f>
        <v>0</v>
      </c>
      <c r="L96" s="319">
        <f>$H96+$J96</f>
        <v>0</v>
      </c>
      <c r="M96" s="315"/>
      <c r="N96" s="315"/>
    </row>
    <row r="97" spans="1:14">
      <c r="A97" s="324"/>
      <c r="B97" s="325"/>
      <c r="C97" s="324"/>
      <c r="D97" s="326" t="s">
        <v>1218</v>
      </c>
      <c r="E97" s="324"/>
      <c r="F97" s="324"/>
      <c r="G97" s="327"/>
      <c r="H97" s="328"/>
      <c r="I97" s="327"/>
      <c r="J97" s="328"/>
      <c r="K97" s="327"/>
      <c r="L97" s="328"/>
      <c r="M97" s="324"/>
      <c r="N97" s="324"/>
    </row>
    <row r="98" spans="1:14">
      <c r="A98" s="315">
        <v>16</v>
      </c>
      <c r="B98" s="316" t="s">
        <v>1312</v>
      </c>
      <c r="C98" s="315"/>
      <c r="D98" s="317"/>
      <c r="E98" s="315" t="s">
        <v>169</v>
      </c>
      <c r="F98" s="315">
        <v>20</v>
      </c>
      <c r="G98" s="318"/>
      <c r="H98" s="319">
        <f>$F98*$G98</f>
        <v>0</v>
      </c>
      <c r="I98" s="318"/>
      <c r="J98" s="319">
        <f>$F98*$I98</f>
        <v>0</v>
      </c>
      <c r="K98" s="318">
        <f>$G98+$I98</f>
        <v>0</v>
      </c>
      <c r="L98" s="319">
        <f>$H98+$J98</f>
        <v>0</v>
      </c>
      <c r="M98" s="315"/>
      <c r="N98" s="315"/>
    </row>
    <row r="99" spans="1:14">
      <c r="A99" s="324"/>
      <c r="B99" s="325"/>
      <c r="C99" s="324"/>
      <c r="D99" s="326" t="s">
        <v>1218</v>
      </c>
      <c r="E99" s="324"/>
      <c r="F99" s="324"/>
      <c r="G99" s="327"/>
      <c r="H99" s="328"/>
      <c r="I99" s="327"/>
      <c r="J99" s="328"/>
      <c r="K99" s="327"/>
      <c r="L99" s="328"/>
      <c r="M99" s="324"/>
      <c r="N99" s="324"/>
    </row>
    <row r="100" spans="1:14">
      <c r="A100" s="315">
        <v>17</v>
      </c>
      <c r="B100" s="316" t="s">
        <v>1313</v>
      </c>
      <c r="C100" s="315"/>
      <c r="D100" s="317"/>
      <c r="E100" s="315" t="s">
        <v>169</v>
      </c>
      <c r="F100" s="315">
        <v>80</v>
      </c>
      <c r="G100" s="318"/>
      <c r="H100" s="319">
        <f>$F100*$G100</f>
        <v>0</v>
      </c>
      <c r="I100" s="318"/>
      <c r="J100" s="319">
        <f>$F100*$I100</f>
        <v>0</v>
      </c>
      <c r="K100" s="318">
        <f>$G100+$I100</f>
        <v>0</v>
      </c>
      <c r="L100" s="319">
        <f>$H100+$J100</f>
        <v>0</v>
      </c>
      <c r="M100" s="315"/>
      <c r="N100" s="315"/>
    </row>
    <row r="101" spans="1:14">
      <c r="A101" s="324"/>
      <c r="B101" s="325"/>
      <c r="C101" s="324"/>
      <c r="D101" s="326" t="s">
        <v>1218</v>
      </c>
      <c r="E101" s="324"/>
      <c r="F101" s="324"/>
      <c r="G101" s="327"/>
      <c r="H101" s="328"/>
      <c r="I101" s="327"/>
      <c r="J101" s="328"/>
      <c r="K101" s="327"/>
      <c r="L101" s="328"/>
      <c r="M101" s="324"/>
      <c r="N101" s="324"/>
    </row>
    <row r="102" spans="1:14">
      <c r="A102" s="315">
        <v>18</v>
      </c>
      <c r="B102" s="316" t="s">
        <v>1314</v>
      </c>
      <c r="C102" s="315"/>
      <c r="D102" s="317"/>
      <c r="E102" s="315" t="s">
        <v>169</v>
      </c>
      <c r="F102" s="315">
        <v>5</v>
      </c>
      <c r="G102" s="318"/>
      <c r="H102" s="319">
        <f>$F102*$G102</f>
        <v>0</v>
      </c>
      <c r="I102" s="318"/>
      <c r="J102" s="319">
        <f>$F102*$I102</f>
        <v>0</v>
      </c>
      <c r="K102" s="318">
        <f>$G102+$I102</f>
        <v>0</v>
      </c>
      <c r="L102" s="319">
        <f>$H102+$J102</f>
        <v>0</v>
      </c>
      <c r="M102" s="315"/>
      <c r="N102" s="315"/>
    </row>
    <row r="103" spans="1:14">
      <c r="A103" s="324"/>
      <c r="B103" s="325"/>
      <c r="C103" s="324"/>
      <c r="D103" s="326" t="s">
        <v>1218</v>
      </c>
      <c r="E103" s="324"/>
      <c r="F103" s="324"/>
      <c r="G103" s="327"/>
      <c r="H103" s="328"/>
      <c r="I103" s="327"/>
      <c r="J103" s="328"/>
      <c r="K103" s="327"/>
      <c r="L103" s="328"/>
      <c r="M103" s="324"/>
      <c r="N103" s="324"/>
    </row>
    <row r="104" spans="1:14">
      <c r="A104" s="315">
        <v>19</v>
      </c>
      <c r="B104" s="316" t="s">
        <v>1315</v>
      </c>
      <c r="C104" s="315"/>
      <c r="D104" s="317"/>
      <c r="E104" s="315" t="s">
        <v>169</v>
      </c>
      <c r="F104" s="315">
        <v>20</v>
      </c>
      <c r="G104" s="318"/>
      <c r="H104" s="319">
        <f>$F104*$G104</f>
        <v>0</v>
      </c>
      <c r="I104" s="318"/>
      <c r="J104" s="319">
        <f>$F104*$I104</f>
        <v>0</v>
      </c>
      <c r="K104" s="318">
        <f>$G104+$I104</f>
        <v>0</v>
      </c>
      <c r="L104" s="319">
        <f>$H104+$J104</f>
        <v>0</v>
      </c>
      <c r="M104" s="315"/>
      <c r="N104" s="315"/>
    </row>
    <row r="105" spans="1:14">
      <c r="A105" s="324"/>
      <c r="B105" s="325"/>
      <c r="C105" s="324"/>
      <c r="D105" s="326" t="s">
        <v>1218</v>
      </c>
      <c r="E105" s="324"/>
      <c r="F105" s="324"/>
      <c r="G105" s="327"/>
      <c r="H105" s="328"/>
      <c r="I105" s="327"/>
      <c r="J105" s="328"/>
      <c r="K105" s="327"/>
      <c r="L105" s="328"/>
      <c r="M105" s="324"/>
      <c r="N105" s="324"/>
    </row>
    <row r="106" spans="1:14">
      <c r="A106" s="315">
        <v>20</v>
      </c>
      <c r="B106" s="316" t="s">
        <v>1316</v>
      </c>
      <c r="C106" s="315"/>
      <c r="D106" s="317"/>
      <c r="E106" s="315" t="s">
        <v>169</v>
      </c>
      <c r="F106" s="315">
        <v>20</v>
      </c>
      <c r="G106" s="318"/>
      <c r="H106" s="319">
        <f>$F106*$G106</f>
        <v>0</v>
      </c>
      <c r="I106" s="318"/>
      <c r="J106" s="319">
        <f>$F106*$I106</f>
        <v>0</v>
      </c>
      <c r="K106" s="318">
        <f>$G106+$I106</f>
        <v>0</v>
      </c>
      <c r="L106" s="319">
        <f>$H106+$J106</f>
        <v>0</v>
      </c>
      <c r="M106" s="315"/>
      <c r="N106" s="315"/>
    </row>
    <row r="107" spans="1:14">
      <c r="A107" s="324"/>
      <c r="B107" s="325"/>
      <c r="C107" s="324"/>
      <c r="D107" s="326" t="s">
        <v>1218</v>
      </c>
      <c r="E107" s="324"/>
      <c r="F107" s="324"/>
      <c r="G107" s="327"/>
      <c r="H107" s="328"/>
      <c r="I107" s="327"/>
      <c r="J107" s="328"/>
      <c r="K107" s="327"/>
      <c r="L107" s="328"/>
      <c r="M107" s="324"/>
      <c r="N107" s="324"/>
    </row>
    <row r="108" spans="1:14">
      <c r="A108" s="315">
        <v>21</v>
      </c>
      <c r="B108" s="316" t="s">
        <v>1222</v>
      </c>
      <c r="C108" s="315"/>
      <c r="D108" s="317"/>
      <c r="E108" s="315" t="s">
        <v>664</v>
      </c>
      <c r="F108" s="315">
        <v>1</v>
      </c>
      <c r="G108" s="318"/>
      <c r="H108" s="319">
        <f>$F108*$G108</f>
        <v>0</v>
      </c>
      <c r="I108" s="318"/>
      <c r="J108" s="319">
        <f>$F108*$I108</f>
        <v>0</v>
      </c>
      <c r="K108" s="318">
        <f>$G108+$I108</f>
        <v>0</v>
      </c>
      <c r="L108" s="319">
        <f>$H108+$J108</f>
        <v>0</v>
      </c>
      <c r="M108" s="315"/>
      <c r="N108" s="315"/>
    </row>
    <row r="109" spans="1:14" ht="25.5">
      <c r="B109" s="321"/>
      <c r="D109" s="322" t="s">
        <v>1223</v>
      </c>
      <c r="H109" s="323"/>
      <c r="J109" s="323"/>
      <c r="L109" s="323"/>
    </row>
    <row r="110" spans="1:14">
      <c r="B110" s="320">
        <v>1</v>
      </c>
      <c r="C110" s="320" t="s">
        <v>664</v>
      </c>
      <c r="D110" s="322" t="s">
        <v>1224</v>
      </c>
    </row>
    <row r="111" spans="1:14">
      <c r="B111" s="320">
        <v>1</v>
      </c>
      <c r="C111" s="320" t="s">
        <v>664</v>
      </c>
      <c r="D111" s="322" t="s">
        <v>1225</v>
      </c>
    </row>
    <row r="112" spans="1:14">
      <c r="A112" s="315">
        <v>22</v>
      </c>
      <c r="B112" s="316" t="s">
        <v>1226</v>
      </c>
      <c r="C112" s="315"/>
      <c r="D112" s="317"/>
      <c r="E112" s="315" t="s">
        <v>664</v>
      </c>
      <c r="F112" s="315">
        <v>1</v>
      </c>
      <c r="G112" s="318"/>
      <c r="H112" s="319">
        <f>$F112*$G112</f>
        <v>0</v>
      </c>
      <c r="I112" s="318"/>
      <c r="J112" s="319">
        <f>$F112*$I112</f>
        <v>0</v>
      </c>
      <c r="K112" s="318">
        <f>$G112+$I112</f>
        <v>0</v>
      </c>
      <c r="L112" s="319">
        <f>$H112+$J112</f>
        <v>0</v>
      </c>
      <c r="M112" s="315"/>
      <c r="N112" s="315"/>
    </row>
    <row r="113" spans="4:4">
      <c r="D113" s="322" t="s">
        <v>1210</v>
      </c>
    </row>
    <row r="114" spans="4:4">
      <c r="D114" s="322" t="s">
        <v>1215</v>
      </c>
    </row>
  </sheetData>
  <mergeCells count="4">
    <mergeCell ref="B1:D1"/>
    <mergeCell ref="B2:D2"/>
    <mergeCell ref="B3:D3"/>
    <mergeCell ref="B4:D4"/>
  </mergeCells>
  <printOptions gridLines="1"/>
  <pageMargins left="0.39370078740157483" right="0.39370078740157483" top="0.78740157480314965" bottom="0.39370078740157483" header="0.39370078740157483" footer="0.19685039370078741"/>
  <pageSetup paperSize="9" scale="76" fitToHeight="50" orientation="landscape" horizontalDpi="300" r:id="rId1"/>
  <headerFooter alignWithMargins="0">
    <oddHeader>&amp;CČSOV ÚV Hrobice</oddHeader>
    <oddFooter>&amp;R&amp;8&amp;P/&amp;N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CA396-AB12-4454-B0B2-6D86E5ED2951}">
  <sheetPr>
    <pageSetUpPr fitToPage="1"/>
  </sheetPr>
  <dimension ref="A1:CM103"/>
  <sheetViews>
    <sheetView showGridLines="0" topLeftCell="A7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428"/>
      <c r="AS2" s="428"/>
      <c r="AT2" s="428"/>
      <c r="AU2" s="428"/>
      <c r="AV2" s="428"/>
      <c r="AW2" s="428"/>
      <c r="AX2" s="428"/>
      <c r="AY2" s="428"/>
      <c r="AZ2" s="428"/>
      <c r="BA2" s="428"/>
      <c r="BB2" s="428"/>
      <c r="BC2" s="428"/>
      <c r="BD2" s="428"/>
      <c r="BE2" s="42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369" t="s">
        <v>1495</v>
      </c>
      <c r="BS4" s="16" t="s">
        <v>11</v>
      </c>
    </row>
    <row r="5" spans="1:74" ht="12" customHeight="1">
      <c r="B5" s="19"/>
      <c r="D5" s="22" t="s">
        <v>12</v>
      </c>
      <c r="K5" s="429" t="s">
        <v>13</v>
      </c>
      <c r="L5" s="428"/>
      <c r="M5" s="428"/>
      <c r="N5" s="428"/>
      <c r="O5" s="428"/>
      <c r="P5" s="428"/>
      <c r="Q5" s="428"/>
      <c r="R5" s="428"/>
      <c r="S5" s="428"/>
      <c r="T5" s="428"/>
      <c r="U5" s="428"/>
      <c r="V5" s="428"/>
      <c r="W5" s="428"/>
      <c r="X5" s="428"/>
      <c r="Y5" s="428"/>
      <c r="Z5" s="428"/>
      <c r="AA5" s="428"/>
      <c r="AB5" s="428"/>
      <c r="AC5" s="428"/>
      <c r="AD5" s="428"/>
      <c r="AE5" s="428"/>
      <c r="AF5" s="428"/>
      <c r="AG5" s="428"/>
      <c r="AH5" s="428"/>
      <c r="AI5" s="428"/>
      <c r="AJ5" s="428"/>
      <c r="AR5" s="19"/>
      <c r="BE5" s="430" t="s">
        <v>1496</v>
      </c>
      <c r="BS5" s="16" t="s">
        <v>6</v>
      </c>
    </row>
    <row r="6" spans="1:74" ht="36.950000000000003" customHeight="1">
      <c r="B6" s="19"/>
      <c r="D6" s="24" t="s">
        <v>14</v>
      </c>
      <c r="K6" s="433" t="s">
        <v>15</v>
      </c>
      <c r="L6" s="428"/>
      <c r="M6" s="428"/>
      <c r="N6" s="428"/>
      <c r="O6" s="428"/>
      <c r="P6" s="428"/>
      <c r="Q6" s="428"/>
      <c r="R6" s="428"/>
      <c r="S6" s="428"/>
      <c r="T6" s="428"/>
      <c r="U6" s="428"/>
      <c r="V6" s="428"/>
      <c r="W6" s="428"/>
      <c r="X6" s="428"/>
      <c r="Y6" s="428"/>
      <c r="Z6" s="428"/>
      <c r="AA6" s="428"/>
      <c r="AB6" s="428"/>
      <c r="AC6" s="428"/>
      <c r="AD6" s="428"/>
      <c r="AE6" s="428"/>
      <c r="AF6" s="428"/>
      <c r="AG6" s="428"/>
      <c r="AH6" s="428"/>
      <c r="AI6" s="428"/>
      <c r="AJ6" s="428"/>
      <c r="AR6" s="19"/>
      <c r="BE6" s="431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E7" s="431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370" t="s">
        <v>21</v>
      </c>
      <c r="AR8" s="19"/>
      <c r="BE8" s="431"/>
      <c r="BS8" s="16" t="s">
        <v>6</v>
      </c>
    </row>
    <row r="9" spans="1:74" ht="14.45" customHeight="1">
      <c r="B9" s="19"/>
      <c r="AR9" s="19"/>
      <c r="BE9" s="431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E10" s="431"/>
      <c r="BS10" s="16" t="s">
        <v>6</v>
      </c>
    </row>
    <row r="11" spans="1:74" ht="18.399999999999999" customHeight="1">
      <c r="B11" s="19"/>
      <c r="E11" s="23" t="s">
        <v>24</v>
      </c>
      <c r="AK11" s="25" t="s">
        <v>25</v>
      </c>
      <c r="AN11" s="23" t="s">
        <v>1</v>
      </c>
      <c r="AR11" s="19"/>
      <c r="BE11" s="431"/>
      <c r="BS11" s="16" t="s">
        <v>6</v>
      </c>
    </row>
    <row r="12" spans="1:74" ht="6.95" customHeight="1">
      <c r="B12" s="19"/>
      <c r="AR12" s="19"/>
      <c r="BE12" s="431"/>
      <c r="BS12" s="16" t="s">
        <v>6</v>
      </c>
    </row>
    <row r="13" spans="1:74" ht="12" customHeight="1">
      <c r="B13" s="19"/>
      <c r="D13" s="25" t="s">
        <v>1088</v>
      </c>
      <c r="AK13" s="25" t="s">
        <v>23</v>
      </c>
      <c r="AN13" s="371" t="s">
        <v>1497</v>
      </c>
      <c r="AR13" s="19"/>
      <c r="BE13" s="431"/>
      <c r="BS13" s="16" t="s">
        <v>6</v>
      </c>
    </row>
    <row r="14" spans="1:74" ht="12.75">
      <c r="B14" s="19"/>
      <c r="E14" s="434" t="s">
        <v>1497</v>
      </c>
      <c r="F14" s="435"/>
      <c r="G14" s="435"/>
      <c r="H14" s="435"/>
      <c r="I14" s="435"/>
      <c r="J14" s="435"/>
      <c r="K14" s="435"/>
      <c r="L14" s="435"/>
      <c r="M14" s="435"/>
      <c r="N14" s="435"/>
      <c r="O14" s="435"/>
      <c r="P14" s="435"/>
      <c r="Q14" s="435"/>
      <c r="R14" s="435"/>
      <c r="S14" s="435"/>
      <c r="T14" s="435"/>
      <c r="U14" s="435"/>
      <c r="V14" s="435"/>
      <c r="W14" s="435"/>
      <c r="X14" s="435"/>
      <c r="Y14" s="435"/>
      <c r="Z14" s="435"/>
      <c r="AA14" s="435"/>
      <c r="AB14" s="435"/>
      <c r="AC14" s="435"/>
      <c r="AD14" s="435"/>
      <c r="AE14" s="435"/>
      <c r="AF14" s="435"/>
      <c r="AG14" s="435"/>
      <c r="AH14" s="435"/>
      <c r="AI14" s="435"/>
      <c r="AJ14" s="435"/>
      <c r="AK14" s="25" t="s">
        <v>25</v>
      </c>
      <c r="AN14" s="371" t="s">
        <v>1497</v>
      </c>
      <c r="AR14" s="19"/>
      <c r="BE14" s="431"/>
      <c r="BS14" s="16" t="s">
        <v>6</v>
      </c>
    </row>
    <row r="15" spans="1:74" ht="6.95" customHeight="1">
      <c r="B15" s="19"/>
      <c r="AR15" s="19"/>
      <c r="BE15" s="431"/>
      <c r="BS15" s="16" t="s">
        <v>4</v>
      </c>
    </row>
    <row r="16" spans="1:74" ht="12" customHeight="1">
      <c r="B16" s="19"/>
      <c r="D16" s="25" t="s">
        <v>26</v>
      </c>
      <c r="AK16" s="25" t="s">
        <v>23</v>
      </c>
      <c r="AN16" s="23" t="s">
        <v>1</v>
      </c>
      <c r="AR16" s="19"/>
      <c r="BE16" s="431"/>
      <c r="BS16" s="16" t="s">
        <v>4</v>
      </c>
    </row>
    <row r="17" spans="2:71" ht="18.399999999999999" customHeight="1">
      <c r="B17" s="19"/>
      <c r="E17" s="23" t="s">
        <v>27</v>
      </c>
      <c r="AK17" s="25" t="s">
        <v>25</v>
      </c>
      <c r="AN17" s="23" t="s">
        <v>1</v>
      </c>
      <c r="AR17" s="19"/>
      <c r="BE17" s="431"/>
      <c r="BS17" s="16" t="s">
        <v>28</v>
      </c>
    </row>
    <row r="18" spans="2:71" ht="6.95" customHeight="1">
      <c r="B18" s="19"/>
      <c r="AR18" s="19"/>
      <c r="BE18" s="431"/>
      <c r="BS18" s="16" t="s">
        <v>6</v>
      </c>
    </row>
    <row r="19" spans="2:71" ht="12" customHeight="1">
      <c r="B19" s="19"/>
      <c r="D19" s="25" t="s">
        <v>29</v>
      </c>
      <c r="AK19" s="25" t="s">
        <v>23</v>
      </c>
      <c r="AN19" s="23" t="s">
        <v>1</v>
      </c>
      <c r="AR19" s="19"/>
      <c r="BE19" s="431"/>
      <c r="BS19" s="16" t="s">
        <v>6</v>
      </c>
    </row>
    <row r="20" spans="2:71" ht="18.399999999999999" customHeight="1">
      <c r="B20" s="19"/>
      <c r="E20" s="23" t="s">
        <v>30</v>
      </c>
      <c r="AK20" s="25" t="s">
        <v>25</v>
      </c>
      <c r="AN20" s="23" t="s">
        <v>1</v>
      </c>
      <c r="AR20" s="19"/>
      <c r="BE20" s="431"/>
      <c r="BS20" s="16" t="s">
        <v>28</v>
      </c>
    </row>
    <row r="21" spans="2:71" ht="6.95" customHeight="1">
      <c r="B21" s="19"/>
      <c r="AR21" s="19"/>
      <c r="BE21" s="431"/>
    </row>
    <row r="22" spans="2:71" ht="12" customHeight="1">
      <c r="B22" s="19"/>
      <c r="D22" s="25" t="s">
        <v>31</v>
      </c>
      <c r="AR22" s="19"/>
      <c r="BE22" s="431"/>
    </row>
    <row r="23" spans="2:71" ht="16.5" customHeight="1">
      <c r="B23" s="19"/>
      <c r="E23" s="436" t="s">
        <v>1</v>
      </c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436"/>
      <c r="Q23" s="436"/>
      <c r="R23" s="436"/>
      <c r="S23" s="436"/>
      <c r="T23" s="436"/>
      <c r="U23" s="436"/>
      <c r="V23" s="436"/>
      <c r="W23" s="436"/>
      <c r="X23" s="436"/>
      <c r="Y23" s="436"/>
      <c r="Z23" s="436"/>
      <c r="AA23" s="436"/>
      <c r="AB23" s="436"/>
      <c r="AC23" s="436"/>
      <c r="AD23" s="436"/>
      <c r="AE23" s="436"/>
      <c r="AF23" s="436"/>
      <c r="AG23" s="436"/>
      <c r="AH23" s="436"/>
      <c r="AI23" s="436"/>
      <c r="AJ23" s="436"/>
      <c r="AK23" s="436"/>
      <c r="AL23" s="436"/>
      <c r="AM23" s="436"/>
      <c r="AN23" s="436"/>
      <c r="AR23" s="19"/>
      <c r="BE23" s="431"/>
    </row>
    <row r="24" spans="2:71" ht="6.95" customHeight="1">
      <c r="B24" s="19"/>
      <c r="AR24" s="19"/>
      <c r="BE24" s="431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  <c r="BE25" s="431"/>
    </row>
    <row r="26" spans="2:71" s="1" customFormat="1" ht="25.9" customHeight="1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437">
        <f>ROUND(AG94,2)</f>
        <v>0</v>
      </c>
      <c r="AL26" s="438"/>
      <c r="AM26" s="438"/>
      <c r="AN26" s="438"/>
      <c r="AO26" s="438"/>
      <c r="AR26" s="28"/>
      <c r="BE26" s="431"/>
    </row>
    <row r="27" spans="2:71" s="1" customFormat="1" ht="6.95" customHeight="1">
      <c r="B27" s="28"/>
      <c r="AR27" s="28"/>
      <c r="BE27" s="431"/>
    </row>
    <row r="28" spans="2:71" s="1" customFormat="1" ht="12.75">
      <c r="B28" s="28"/>
      <c r="L28" s="439" t="s">
        <v>33</v>
      </c>
      <c r="M28" s="439"/>
      <c r="N28" s="439"/>
      <c r="O28" s="439"/>
      <c r="P28" s="439"/>
      <c r="W28" s="439" t="s">
        <v>34</v>
      </c>
      <c r="X28" s="439"/>
      <c r="Y28" s="439"/>
      <c r="Z28" s="439"/>
      <c r="AA28" s="439"/>
      <c r="AB28" s="439"/>
      <c r="AC28" s="439"/>
      <c r="AD28" s="439"/>
      <c r="AE28" s="439"/>
      <c r="AK28" s="439" t="s">
        <v>35</v>
      </c>
      <c r="AL28" s="439"/>
      <c r="AM28" s="439"/>
      <c r="AN28" s="439"/>
      <c r="AO28" s="439"/>
      <c r="AR28" s="28"/>
      <c r="BE28" s="431"/>
    </row>
    <row r="29" spans="2:71" s="2" customFormat="1" ht="14.45" customHeight="1">
      <c r="B29" s="32"/>
      <c r="D29" s="25" t="s">
        <v>36</v>
      </c>
      <c r="F29" s="25" t="s">
        <v>37</v>
      </c>
      <c r="L29" s="419">
        <v>0.21</v>
      </c>
      <c r="M29" s="420"/>
      <c r="N29" s="420"/>
      <c r="O29" s="420"/>
      <c r="P29" s="420"/>
      <c r="W29" s="421">
        <f>ROUND(AZ94, 2)</f>
        <v>0</v>
      </c>
      <c r="X29" s="420"/>
      <c r="Y29" s="420"/>
      <c r="Z29" s="420"/>
      <c r="AA29" s="420"/>
      <c r="AB29" s="420"/>
      <c r="AC29" s="420"/>
      <c r="AD29" s="420"/>
      <c r="AE29" s="420"/>
      <c r="AK29" s="421">
        <f>ROUND(AV94, 2)</f>
        <v>0</v>
      </c>
      <c r="AL29" s="420"/>
      <c r="AM29" s="420"/>
      <c r="AN29" s="420"/>
      <c r="AO29" s="420"/>
      <c r="AR29" s="32"/>
      <c r="BE29" s="432"/>
    </row>
    <row r="30" spans="2:71" s="2" customFormat="1" ht="14.45" customHeight="1">
      <c r="B30" s="32"/>
      <c r="F30" s="25" t="s">
        <v>38</v>
      </c>
      <c r="L30" s="419">
        <v>0.15</v>
      </c>
      <c r="M30" s="420"/>
      <c r="N30" s="420"/>
      <c r="O30" s="420"/>
      <c r="P30" s="420"/>
      <c r="W30" s="421">
        <f>ROUND(BA94, 2)</f>
        <v>0</v>
      </c>
      <c r="X30" s="420"/>
      <c r="Y30" s="420"/>
      <c r="Z30" s="420"/>
      <c r="AA30" s="420"/>
      <c r="AB30" s="420"/>
      <c r="AC30" s="420"/>
      <c r="AD30" s="420"/>
      <c r="AE30" s="420"/>
      <c r="AK30" s="421">
        <f>ROUND(AW94, 2)</f>
        <v>0</v>
      </c>
      <c r="AL30" s="420"/>
      <c r="AM30" s="420"/>
      <c r="AN30" s="420"/>
      <c r="AO30" s="420"/>
      <c r="AR30" s="32"/>
      <c r="BE30" s="432"/>
    </row>
    <row r="31" spans="2:71" s="2" customFormat="1" ht="14.45" hidden="1" customHeight="1">
      <c r="B31" s="32"/>
      <c r="F31" s="25" t="s">
        <v>39</v>
      </c>
      <c r="L31" s="419">
        <v>0.21</v>
      </c>
      <c r="M31" s="420"/>
      <c r="N31" s="420"/>
      <c r="O31" s="420"/>
      <c r="P31" s="420"/>
      <c r="W31" s="421">
        <f>ROUND(BB94, 2)</f>
        <v>0</v>
      </c>
      <c r="X31" s="420"/>
      <c r="Y31" s="420"/>
      <c r="Z31" s="420"/>
      <c r="AA31" s="420"/>
      <c r="AB31" s="420"/>
      <c r="AC31" s="420"/>
      <c r="AD31" s="420"/>
      <c r="AE31" s="420"/>
      <c r="AK31" s="421">
        <v>0</v>
      </c>
      <c r="AL31" s="420"/>
      <c r="AM31" s="420"/>
      <c r="AN31" s="420"/>
      <c r="AO31" s="420"/>
      <c r="AR31" s="32"/>
      <c r="BE31" s="432"/>
    </row>
    <row r="32" spans="2:71" s="2" customFormat="1" ht="14.45" hidden="1" customHeight="1">
      <c r="B32" s="32"/>
      <c r="F32" s="25" t="s">
        <v>40</v>
      </c>
      <c r="L32" s="419">
        <v>0.15</v>
      </c>
      <c r="M32" s="420"/>
      <c r="N32" s="420"/>
      <c r="O32" s="420"/>
      <c r="P32" s="420"/>
      <c r="W32" s="421">
        <f>ROUND(BC94, 2)</f>
        <v>0</v>
      </c>
      <c r="X32" s="420"/>
      <c r="Y32" s="420"/>
      <c r="Z32" s="420"/>
      <c r="AA32" s="420"/>
      <c r="AB32" s="420"/>
      <c r="AC32" s="420"/>
      <c r="AD32" s="420"/>
      <c r="AE32" s="420"/>
      <c r="AK32" s="421">
        <v>0</v>
      </c>
      <c r="AL32" s="420"/>
      <c r="AM32" s="420"/>
      <c r="AN32" s="420"/>
      <c r="AO32" s="420"/>
      <c r="AR32" s="32"/>
      <c r="BE32" s="432"/>
    </row>
    <row r="33" spans="2:57" s="2" customFormat="1" ht="14.45" hidden="1" customHeight="1">
      <c r="B33" s="32"/>
      <c r="F33" s="25" t="s">
        <v>41</v>
      </c>
      <c r="L33" s="419">
        <v>0</v>
      </c>
      <c r="M33" s="420"/>
      <c r="N33" s="420"/>
      <c r="O33" s="420"/>
      <c r="P33" s="420"/>
      <c r="W33" s="421">
        <f>ROUND(BD94, 2)</f>
        <v>0</v>
      </c>
      <c r="X33" s="420"/>
      <c r="Y33" s="420"/>
      <c r="Z33" s="420"/>
      <c r="AA33" s="420"/>
      <c r="AB33" s="420"/>
      <c r="AC33" s="420"/>
      <c r="AD33" s="420"/>
      <c r="AE33" s="420"/>
      <c r="AK33" s="421">
        <v>0</v>
      </c>
      <c r="AL33" s="420"/>
      <c r="AM33" s="420"/>
      <c r="AN33" s="420"/>
      <c r="AO33" s="420"/>
      <c r="AR33" s="32"/>
      <c r="BE33" s="432"/>
    </row>
    <row r="34" spans="2:57" s="1" customFormat="1" ht="6.95" customHeight="1">
      <c r="B34" s="28"/>
      <c r="AR34" s="28"/>
      <c r="BE34" s="431"/>
    </row>
    <row r="35" spans="2:57" s="1" customFormat="1" ht="25.9" customHeight="1">
      <c r="B35" s="28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422" t="s">
        <v>44</v>
      </c>
      <c r="Y35" s="423"/>
      <c r="Z35" s="423"/>
      <c r="AA35" s="423"/>
      <c r="AB35" s="423"/>
      <c r="AC35" s="35"/>
      <c r="AD35" s="35"/>
      <c r="AE35" s="35"/>
      <c r="AF35" s="35"/>
      <c r="AG35" s="35"/>
      <c r="AH35" s="35"/>
      <c r="AI35" s="35"/>
      <c r="AJ35" s="35"/>
      <c r="AK35" s="424">
        <f>SUM(AK26:AK33)</f>
        <v>0</v>
      </c>
      <c r="AL35" s="423"/>
      <c r="AM35" s="423"/>
      <c r="AN35" s="423"/>
      <c r="AO35" s="425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28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47</v>
      </c>
      <c r="AI60" s="30"/>
      <c r="AJ60" s="30"/>
      <c r="AK60" s="30"/>
      <c r="AL60" s="30"/>
      <c r="AM60" s="39" t="s">
        <v>48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49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1095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47</v>
      </c>
      <c r="AI75" s="30"/>
      <c r="AJ75" s="30"/>
      <c r="AK75" s="30"/>
      <c r="AL75" s="30"/>
      <c r="AM75" s="39" t="s">
        <v>48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50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5518</v>
      </c>
      <c r="AR84" s="44"/>
    </row>
    <row r="85" spans="1:91" s="4" customFormat="1" ht="36.950000000000003" customHeight="1">
      <c r="B85" s="45"/>
      <c r="C85" s="46" t="s">
        <v>14</v>
      </c>
      <c r="L85" s="426" t="str">
        <f>K6</f>
        <v>Zajištění kapacity a kvality SV Pardubice</v>
      </c>
      <c r="M85" s="427"/>
      <c r="N85" s="427"/>
      <c r="O85" s="427"/>
      <c r="P85" s="427"/>
      <c r="Q85" s="427"/>
      <c r="R85" s="427"/>
      <c r="S85" s="427"/>
      <c r="T85" s="427"/>
      <c r="U85" s="427"/>
      <c r="V85" s="427"/>
      <c r="W85" s="427"/>
      <c r="X85" s="427"/>
      <c r="Y85" s="427"/>
      <c r="Z85" s="427"/>
      <c r="AA85" s="427"/>
      <c r="AB85" s="427"/>
      <c r="AC85" s="427"/>
      <c r="AD85" s="427"/>
      <c r="AE85" s="427"/>
      <c r="AF85" s="427"/>
      <c r="AG85" s="427"/>
      <c r="AH85" s="427"/>
      <c r="AI85" s="427"/>
      <c r="AJ85" s="427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>Hrobice</v>
      </c>
      <c r="AI87" s="25" t="s">
        <v>20</v>
      </c>
      <c r="AM87" s="407" t="str">
        <f>IF(AN8= "","",AN8)</f>
        <v>21. 2. 2023</v>
      </c>
      <c r="AN87" s="407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22</v>
      </c>
      <c r="L89" s="3" t="str">
        <f>IF(E11= "","",E11)</f>
        <v xml:space="preserve"> </v>
      </c>
      <c r="AI89" s="25" t="s">
        <v>26</v>
      </c>
      <c r="AM89" s="408" t="str">
        <f>IF(E17="","",E17)</f>
        <v>Ing. Jiří Forejtek</v>
      </c>
      <c r="AN89" s="409"/>
      <c r="AO89" s="409"/>
      <c r="AP89" s="409"/>
      <c r="AR89" s="28"/>
      <c r="AS89" s="410" t="s">
        <v>51</v>
      </c>
      <c r="AT89" s="41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5" t="s">
        <v>1088</v>
      </c>
      <c r="L90" s="3" t="str">
        <f>IF(E14= "Vyplň údaj","",E14)</f>
        <v/>
      </c>
      <c r="AI90" s="25" t="s">
        <v>29</v>
      </c>
      <c r="AM90" s="408" t="str">
        <f>IF(E20="","",E20)</f>
        <v>VIS s.r.o. Hradec Králové</v>
      </c>
      <c r="AN90" s="409"/>
      <c r="AO90" s="409"/>
      <c r="AP90" s="409"/>
      <c r="AR90" s="28"/>
      <c r="AS90" s="412"/>
      <c r="AT90" s="413"/>
      <c r="BD90" s="52"/>
    </row>
    <row r="91" spans="1:91" s="1" customFormat="1" ht="10.9" customHeight="1">
      <c r="B91" s="28"/>
      <c r="AR91" s="28"/>
      <c r="AS91" s="412"/>
      <c r="AT91" s="413"/>
      <c r="BD91" s="52"/>
    </row>
    <row r="92" spans="1:91" s="1" customFormat="1" ht="29.25" customHeight="1">
      <c r="B92" s="28"/>
      <c r="C92" s="414" t="s">
        <v>52</v>
      </c>
      <c r="D92" s="415"/>
      <c r="E92" s="415"/>
      <c r="F92" s="415"/>
      <c r="G92" s="415"/>
      <c r="H92" s="53"/>
      <c r="I92" s="416" t="s">
        <v>53</v>
      </c>
      <c r="J92" s="415"/>
      <c r="K92" s="415"/>
      <c r="L92" s="415"/>
      <c r="M92" s="415"/>
      <c r="N92" s="415"/>
      <c r="O92" s="415"/>
      <c r="P92" s="415"/>
      <c r="Q92" s="415"/>
      <c r="R92" s="415"/>
      <c r="S92" s="415"/>
      <c r="T92" s="415"/>
      <c r="U92" s="415"/>
      <c r="V92" s="415"/>
      <c r="W92" s="415"/>
      <c r="X92" s="415"/>
      <c r="Y92" s="415"/>
      <c r="Z92" s="415"/>
      <c r="AA92" s="415"/>
      <c r="AB92" s="415"/>
      <c r="AC92" s="415"/>
      <c r="AD92" s="415"/>
      <c r="AE92" s="415"/>
      <c r="AF92" s="415"/>
      <c r="AG92" s="417" t="s">
        <v>54</v>
      </c>
      <c r="AH92" s="415"/>
      <c r="AI92" s="415"/>
      <c r="AJ92" s="415"/>
      <c r="AK92" s="415"/>
      <c r="AL92" s="415"/>
      <c r="AM92" s="415"/>
      <c r="AN92" s="416" t="s">
        <v>55</v>
      </c>
      <c r="AO92" s="415"/>
      <c r="AP92" s="418"/>
      <c r="AQ92" s="54" t="s">
        <v>56</v>
      </c>
      <c r="AR92" s="28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405">
        <f>ROUND(AG95+AG96+AG97+AG101,2)</f>
        <v>0</v>
      </c>
      <c r="AH94" s="405"/>
      <c r="AI94" s="405"/>
      <c r="AJ94" s="405"/>
      <c r="AK94" s="405"/>
      <c r="AL94" s="405"/>
      <c r="AM94" s="405"/>
      <c r="AN94" s="406">
        <f>SUM(AG94,AT94)</f>
        <v>0</v>
      </c>
      <c r="AO94" s="406"/>
      <c r="AP94" s="406"/>
      <c r="AQ94" s="63" t="s">
        <v>1</v>
      </c>
      <c r="AR94" s="59"/>
      <c r="AS94" s="64">
        <f>ROUND(AS95+AS96+AS97+AS101,2)</f>
        <v>0</v>
      </c>
      <c r="AT94" s="65">
        <f>ROUND(SUM(AV94:AW94),2)</f>
        <v>0</v>
      </c>
      <c r="AU94" s="66">
        <f>ROUND(AU95+AU96+AU97+AU101,5)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ROUND(AZ95+AZ96+AZ97+AZ101,2)</f>
        <v>0</v>
      </c>
      <c r="BA94" s="65">
        <f>ROUND(BA95+BA96+BA97+BA101,2)</f>
        <v>0</v>
      </c>
      <c r="BB94" s="65">
        <f>ROUND(BB95+BB96+BB97+BB101,2)</f>
        <v>0</v>
      </c>
      <c r="BC94" s="65">
        <f>ROUND(BC95+BC96+BC97+BC101,2)</f>
        <v>0</v>
      </c>
      <c r="BD94" s="67">
        <f>ROUND(BD95+BD96+BD97+BD101,2)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5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401" t="s">
        <v>76</v>
      </c>
      <c r="E95" s="401"/>
      <c r="F95" s="401"/>
      <c r="G95" s="401"/>
      <c r="H95" s="401"/>
      <c r="I95" s="73"/>
      <c r="J95" s="401" t="s">
        <v>77</v>
      </c>
      <c r="K95" s="401"/>
      <c r="L95" s="401"/>
      <c r="M95" s="401"/>
      <c r="N95" s="401"/>
      <c r="O95" s="401"/>
      <c r="P95" s="401"/>
      <c r="Q95" s="401"/>
      <c r="R95" s="401"/>
      <c r="S95" s="401"/>
      <c r="T95" s="401"/>
      <c r="U95" s="401"/>
      <c r="V95" s="401"/>
      <c r="W95" s="401"/>
      <c r="X95" s="401"/>
      <c r="Y95" s="401"/>
      <c r="Z95" s="401"/>
      <c r="AA95" s="401"/>
      <c r="AB95" s="401"/>
      <c r="AC95" s="401"/>
      <c r="AD95" s="401"/>
      <c r="AE95" s="401"/>
      <c r="AF95" s="401"/>
      <c r="AG95" s="402">
        <f>'SO_01 - Kanalizační výtlak'!J30</f>
        <v>0</v>
      </c>
      <c r="AH95" s="403"/>
      <c r="AI95" s="403"/>
      <c r="AJ95" s="403"/>
      <c r="AK95" s="403"/>
      <c r="AL95" s="403"/>
      <c r="AM95" s="403"/>
      <c r="AN95" s="402">
        <f>SUM(AG95,AT95)</f>
        <v>0</v>
      </c>
      <c r="AO95" s="403"/>
      <c r="AP95" s="403"/>
      <c r="AQ95" s="74" t="s">
        <v>78</v>
      </c>
      <c r="AR95" s="71"/>
      <c r="AS95" s="75">
        <v>0</v>
      </c>
      <c r="AT95" s="76">
        <f>ROUND(SUM(AV95:AW95),2)</f>
        <v>0</v>
      </c>
      <c r="AU95" s="77">
        <f>'SO_01 - Kanalizační výtlak'!P124</f>
        <v>0</v>
      </c>
      <c r="AV95" s="76">
        <f>'SO_01 - Kanalizační výtlak'!J33</f>
        <v>0</v>
      </c>
      <c r="AW95" s="76">
        <f>'SO_01 - Kanalizační výtlak'!J34</f>
        <v>0</v>
      </c>
      <c r="AX95" s="76">
        <f>'SO_01 - Kanalizační výtlak'!J35</f>
        <v>0</v>
      </c>
      <c r="AY95" s="76">
        <f>'SO_01 - Kanalizační výtlak'!J36</f>
        <v>0</v>
      </c>
      <c r="AZ95" s="76">
        <f>'SO_01 - Kanalizační výtlak'!F33</f>
        <v>0</v>
      </c>
      <c r="BA95" s="76">
        <f>'SO_01 - Kanalizační výtlak'!F34</f>
        <v>0</v>
      </c>
      <c r="BB95" s="76">
        <f>'SO_01 - Kanalizační výtlak'!F35</f>
        <v>0</v>
      </c>
      <c r="BC95" s="76">
        <f>'SO_01 - Kanalizační výtlak'!F36</f>
        <v>0</v>
      </c>
      <c r="BD95" s="78">
        <f>'SO_01 - Kanalizační výtlak'!F37</f>
        <v>0</v>
      </c>
      <c r="BT95" s="79" t="s">
        <v>79</v>
      </c>
      <c r="BV95" s="79" t="s">
        <v>73</v>
      </c>
      <c r="BW95" s="79" t="s">
        <v>80</v>
      </c>
      <c r="BX95" s="79" t="s">
        <v>5</v>
      </c>
      <c r="CL95" s="79" t="s">
        <v>1</v>
      </c>
      <c r="CM95" s="79" t="s">
        <v>81</v>
      </c>
    </row>
    <row r="96" spans="1:91" s="6" customFormat="1" ht="16.5" customHeight="1">
      <c r="A96" s="70" t="s">
        <v>75</v>
      </c>
      <c r="B96" s="71"/>
      <c r="C96" s="72"/>
      <c r="D96" s="401" t="s">
        <v>82</v>
      </c>
      <c r="E96" s="401"/>
      <c r="F96" s="401"/>
      <c r="G96" s="401"/>
      <c r="H96" s="401"/>
      <c r="I96" s="73"/>
      <c r="J96" s="401" t="s">
        <v>83</v>
      </c>
      <c r="K96" s="401"/>
      <c r="L96" s="401"/>
      <c r="M96" s="401"/>
      <c r="N96" s="401"/>
      <c r="O96" s="401"/>
      <c r="P96" s="401"/>
      <c r="Q96" s="401"/>
      <c r="R96" s="401"/>
      <c r="S96" s="401"/>
      <c r="T96" s="401"/>
      <c r="U96" s="401"/>
      <c r="V96" s="401"/>
      <c r="W96" s="401"/>
      <c r="X96" s="401"/>
      <c r="Y96" s="401"/>
      <c r="Z96" s="401"/>
      <c r="AA96" s="401"/>
      <c r="AB96" s="401"/>
      <c r="AC96" s="401"/>
      <c r="AD96" s="401"/>
      <c r="AE96" s="401"/>
      <c r="AF96" s="401"/>
      <c r="AG96" s="402">
        <f>'SO_02 - Čerpací stanice'!J30</f>
        <v>0</v>
      </c>
      <c r="AH96" s="403"/>
      <c r="AI96" s="403"/>
      <c r="AJ96" s="403"/>
      <c r="AK96" s="403"/>
      <c r="AL96" s="403"/>
      <c r="AM96" s="403"/>
      <c r="AN96" s="402">
        <f>SUM(AG96,AT96)</f>
        <v>0</v>
      </c>
      <c r="AO96" s="403"/>
      <c r="AP96" s="403"/>
      <c r="AQ96" s="74" t="s">
        <v>78</v>
      </c>
      <c r="AR96" s="71"/>
      <c r="AS96" s="75">
        <v>0</v>
      </c>
      <c r="AT96" s="76">
        <f>ROUND(SUM(AV96:AW96),2)</f>
        <v>0</v>
      </c>
      <c r="AU96" s="77">
        <f>'SO_02 - Čerpací stanice'!P129</f>
        <v>0</v>
      </c>
      <c r="AV96" s="76">
        <f>'SO_02 - Čerpací stanice'!J33</f>
        <v>0</v>
      </c>
      <c r="AW96" s="76">
        <f>'SO_02 - Čerpací stanice'!J34</f>
        <v>0</v>
      </c>
      <c r="AX96" s="76">
        <f>'SO_02 - Čerpací stanice'!J35</f>
        <v>0</v>
      </c>
      <c r="AY96" s="76">
        <f>'SO_02 - Čerpací stanice'!J36</f>
        <v>0</v>
      </c>
      <c r="AZ96" s="76">
        <f>'SO_02 - Čerpací stanice'!F33</f>
        <v>0</v>
      </c>
      <c r="BA96" s="76">
        <f>'SO_02 - Čerpací stanice'!F34</f>
        <v>0</v>
      </c>
      <c r="BB96" s="76">
        <f>'SO_02 - Čerpací stanice'!F35</f>
        <v>0</v>
      </c>
      <c r="BC96" s="76">
        <f>'SO_02 - Čerpací stanice'!F36</f>
        <v>0</v>
      </c>
      <c r="BD96" s="78">
        <f>'SO_02 - Čerpací stanice'!F37</f>
        <v>0</v>
      </c>
      <c r="BT96" s="79" t="s">
        <v>79</v>
      </c>
      <c r="BV96" s="79" t="s">
        <v>73</v>
      </c>
      <c r="BW96" s="79" t="s">
        <v>84</v>
      </c>
      <c r="BX96" s="79" t="s">
        <v>5</v>
      </c>
      <c r="CL96" s="79" t="s">
        <v>1</v>
      </c>
      <c r="CM96" s="79" t="s">
        <v>81</v>
      </c>
    </row>
    <row r="97" spans="1:91" s="6" customFormat="1" ht="16.5" customHeight="1">
      <c r="B97" s="71"/>
      <c r="C97" s="72"/>
      <c r="D97" s="401" t="s">
        <v>85</v>
      </c>
      <c r="E97" s="401"/>
      <c r="F97" s="401"/>
      <c r="G97" s="401"/>
      <c r="H97" s="401"/>
      <c r="I97" s="73"/>
      <c r="J97" s="401" t="s">
        <v>86</v>
      </c>
      <c r="K97" s="401"/>
      <c r="L97" s="401"/>
      <c r="M97" s="401"/>
      <c r="N97" s="401"/>
      <c r="O97" s="401"/>
      <c r="P97" s="401"/>
      <c r="Q97" s="401"/>
      <c r="R97" s="401"/>
      <c r="S97" s="401"/>
      <c r="T97" s="401"/>
      <c r="U97" s="401"/>
      <c r="V97" s="401"/>
      <c r="W97" s="401"/>
      <c r="X97" s="401"/>
      <c r="Y97" s="401"/>
      <c r="Z97" s="401"/>
      <c r="AA97" s="401"/>
      <c r="AB97" s="401"/>
      <c r="AC97" s="401"/>
      <c r="AD97" s="401"/>
      <c r="AE97" s="401"/>
      <c r="AF97" s="401"/>
      <c r="AG97" s="404">
        <f>ROUND(SUM(AG98:AG100),2)</f>
        <v>0</v>
      </c>
      <c r="AH97" s="403"/>
      <c r="AI97" s="403"/>
      <c r="AJ97" s="403"/>
      <c r="AK97" s="403"/>
      <c r="AL97" s="403"/>
      <c r="AM97" s="403"/>
      <c r="AN97" s="402">
        <f>SUM(AG97,AT97)</f>
        <v>0</v>
      </c>
      <c r="AO97" s="403"/>
      <c r="AP97" s="403"/>
      <c r="AQ97" s="74" t="s">
        <v>78</v>
      </c>
      <c r="AR97" s="71"/>
      <c r="AS97" s="75">
        <f>ROUND(SUM(AS98:AS100),2)</f>
        <v>0</v>
      </c>
      <c r="AT97" s="76">
        <f>ROUND(SUM(AV97:AW97),2)</f>
        <v>0</v>
      </c>
      <c r="AU97" s="77">
        <f>ROUND(SUM(AU98:AU100),5)</f>
        <v>0</v>
      </c>
      <c r="AV97" s="76">
        <f>ROUND(AZ97*L29,2)</f>
        <v>0</v>
      </c>
      <c r="AW97" s="76">
        <f>ROUND(BA97*L30,2)</f>
        <v>0</v>
      </c>
      <c r="AX97" s="76">
        <f>ROUND(BB97*L29,2)</f>
        <v>0</v>
      </c>
      <c r="AY97" s="76">
        <f>ROUND(BC97*L30,2)</f>
        <v>0</v>
      </c>
      <c r="AZ97" s="76">
        <f>ROUND(SUM(AZ98:AZ100),2)</f>
        <v>0</v>
      </c>
      <c r="BA97" s="76">
        <f>ROUND(SUM(BA98:BA100),2)</f>
        <v>0</v>
      </c>
      <c r="BB97" s="76">
        <f>ROUND(SUM(BB98:BB100),2)</f>
        <v>0</v>
      </c>
      <c r="BC97" s="76">
        <f>ROUND(SUM(BC98:BC100),2)</f>
        <v>0</v>
      </c>
      <c r="BD97" s="78">
        <f>ROUND(SUM(BD98:BD100),2)</f>
        <v>0</v>
      </c>
      <c r="BS97" s="79" t="s">
        <v>70</v>
      </c>
      <c r="BT97" s="79" t="s">
        <v>79</v>
      </c>
      <c r="BU97" s="79" t="s">
        <v>72</v>
      </c>
      <c r="BV97" s="79" t="s">
        <v>73</v>
      </c>
      <c r="BW97" s="79" t="s">
        <v>87</v>
      </c>
      <c r="BX97" s="79" t="s">
        <v>5</v>
      </c>
      <c r="CL97" s="79" t="s">
        <v>1</v>
      </c>
      <c r="CM97" s="79" t="s">
        <v>81</v>
      </c>
    </row>
    <row r="98" spans="1:91" s="3" customFormat="1" ht="16.5" customHeight="1">
      <c r="A98" s="70" t="s">
        <v>75</v>
      </c>
      <c r="B98" s="44"/>
      <c r="C98" s="9"/>
      <c r="D98" s="9"/>
      <c r="E98" s="398" t="s">
        <v>88</v>
      </c>
      <c r="F98" s="398"/>
      <c r="G98" s="398"/>
      <c r="H98" s="398"/>
      <c r="I98" s="398"/>
      <c r="J98" s="9"/>
      <c r="K98" s="398" t="s">
        <v>86</v>
      </c>
      <c r="L98" s="398"/>
      <c r="M98" s="398"/>
      <c r="N98" s="398"/>
      <c r="O98" s="398"/>
      <c r="P98" s="398"/>
      <c r="Q98" s="398"/>
      <c r="R98" s="398"/>
      <c r="S98" s="398"/>
      <c r="T98" s="398"/>
      <c r="U98" s="398"/>
      <c r="V98" s="398"/>
      <c r="W98" s="398"/>
      <c r="X98" s="398"/>
      <c r="Y98" s="398"/>
      <c r="Z98" s="398"/>
      <c r="AA98" s="398"/>
      <c r="AB98" s="398"/>
      <c r="AC98" s="398"/>
      <c r="AD98" s="398"/>
      <c r="AE98" s="398"/>
      <c r="AF98" s="398"/>
      <c r="AG98" s="399">
        <f>'SO_03.1 - Trubní propoje'!J32</f>
        <v>0</v>
      </c>
      <c r="AH98" s="400"/>
      <c r="AI98" s="400"/>
      <c r="AJ98" s="400"/>
      <c r="AK98" s="400"/>
      <c r="AL98" s="400"/>
      <c r="AM98" s="400"/>
      <c r="AN98" s="399">
        <f>SUM(AG98,AT98)</f>
        <v>0</v>
      </c>
      <c r="AO98" s="400"/>
      <c r="AP98" s="400"/>
      <c r="AQ98" s="80" t="s">
        <v>89</v>
      </c>
      <c r="AR98" s="44"/>
      <c r="AS98" s="81">
        <v>0</v>
      </c>
      <c r="AT98" s="82">
        <f>ROUND(SUM(AV98:AW98),2)</f>
        <v>0</v>
      </c>
      <c r="AU98" s="83">
        <f>'SO_03.1 - Trubní propoje'!P127</f>
        <v>0</v>
      </c>
      <c r="AV98" s="82">
        <f>'SO_03.1 - Trubní propoje'!J35</f>
        <v>0</v>
      </c>
      <c r="AW98" s="82">
        <f>'SO_03.1 - Trubní propoje'!J36</f>
        <v>0</v>
      </c>
      <c r="AX98" s="82">
        <f>'SO_03.1 - Trubní propoje'!J37</f>
        <v>0</v>
      </c>
      <c r="AY98" s="82">
        <f>'SO_03.1 - Trubní propoje'!J38</f>
        <v>0</v>
      </c>
      <c r="AZ98" s="82">
        <f>'SO_03.1 - Trubní propoje'!F35</f>
        <v>0</v>
      </c>
      <c r="BA98" s="82">
        <f>'SO_03.1 - Trubní propoje'!F36</f>
        <v>0</v>
      </c>
      <c r="BB98" s="82">
        <f>'SO_03.1 - Trubní propoje'!F37</f>
        <v>0</v>
      </c>
      <c r="BC98" s="82">
        <f>'SO_03.1 - Trubní propoje'!F38</f>
        <v>0</v>
      </c>
      <c r="BD98" s="84">
        <f>'SO_03.1 - Trubní propoje'!F39</f>
        <v>0</v>
      </c>
      <c r="BT98" s="23" t="s">
        <v>81</v>
      </c>
      <c r="BV98" s="23" t="s">
        <v>73</v>
      </c>
      <c r="BW98" s="23" t="s">
        <v>90</v>
      </c>
      <c r="BX98" s="23" t="s">
        <v>87</v>
      </c>
      <c r="CL98" s="23" t="s">
        <v>1</v>
      </c>
    </row>
    <row r="99" spans="1:91" s="3" customFormat="1" ht="16.5" customHeight="1">
      <c r="A99" s="70" t="s">
        <v>75</v>
      </c>
      <c r="B99" s="44"/>
      <c r="C99" s="9"/>
      <c r="D99" s="9"/>
      <c r="E99" s="398" t="s">
        <v>91</v>
      </c>
      <c r="F99" s="398"/>
      <c r="G99" s="398"/>
      <c r="H99" s="398"/>
      <c r="I99" s="398"/>
      <c r="J99" s="9"/>
      <c r="K99" s="398" t="s">
        <v>1335</v>
      </c>
      <c r="L99" s="398"/>
      <c r="M99" s="398"/>
      <c r="N99" s="398"/>
      <c r="O99" s="398"/>
      <c r="P99" s="398"/>
      <c r="Q99" s="398"/>
      <c r="R99" s="398"/>
      <c r="S99" s="398"/>
      <c r="T99" s="398"/>
      <c r="U99" s="398"/>
      <c r="V99" s="398"/>
      <c r="W99" s="398"/>
      <c r="X99" s="398"/>
      <c r="Y99" s="398"/>
      <c r="Z99" s="398"/>
      <c r="AA99" s="398"/>
      <c r="AB99" s="398"/>
      <c r="AC99" s="398"/>
      <c r="AD99" s="398"/>
      <c r="AE99" s="398"/>
      <c r="AF99" s="398"/>
      <c r="AG99" s="399">
        <f>'SO_03.2 - Přípojka NN dl....'!J32</f>
        <v>0</v>
      </c>
      <c r="AH99" s="400"/>
      <c r="AI99" s="400"/>
      <c r="AJ99" s="400"/>
      <c r="AK99" s="400"/>
      <c r="AL99" s="400"/>
      <c r="AM99" s="400"/>
      <c r="AN99" s="399">
        <f>SUM(AG99,AT99)</f>
        <v>0</v>
      </c>
      <c r="AO99" s="400"/>
      <c r="AP99" s="400"/>
      <c r="AQ99" s="80" t="s">
        <v>89</v>
      </c>
      <c r="AR99" s="44"/>
      <c r="AS99" s="81">
        <v>0</v>
      </c>
      <c r="AT99" s="82">
        <f>ROUND(SUM(AV99:AW99),2)</f>
        <v>0</v>
      </c>
      <c r="AU99" s="83">
        <f>'SO_03.2 - Přípojka NN dl....'!P128</f>
        <v>0</v>
      </c>
      <c r="AV99" s="82">
        <f>'SO_03.2 - Přípojka NN dl....'!J35</f>
        <v>0</v>
      </c>
      <c r="AW99" s="82">
        <f>'SO_03.2 - Přípojka NN dl....'!J36</f>
        <v>0</v>
      </c>
      <c r="AX99" s="82">
        <f>'SO_03.2 - Přípojka NN dl....'!J37</f>
        <v>0</v>
      </c>
      <c r="AY99" s="82">
        <f>'SO_03.2 - Přípojka NN dl....'!J38</f>
        <v>0</v>
      </c>
      <c r="AZ99" s="82">
        <f>'SO_03.2 - Přípojka NN dl....'!F35</f>
        <v>0</v>
      </c>
      <c r="BA99" s="82">
        <f>'SO_03.2 - Přípojka NN dl....'!F36</f>
        <v>0</v>
      </c>
      <c r="BB99" s="82">
        <f>'SO_03.2 - Přípojka NN dl....'!F37</f>
        <v>0</v>
      </c>
      <c r="BC99" s="82">
        <f>'SO_03.2 - Přípojka NN dl....'!F38</f>
        <v>0</v>
      </c>
      <c r="BD99" s="84">
        <f>'SO_03.2 - Přípojka NN dl....'!F39</f>
        <v>0</v>
      </c>
      <c r="BT99" s="23" t="s">
        <v>81</v>
      </c>
      <c r="BV99" s="23" t="s">
        <v>73</v>
      </c>
      <c r="BW99" s="23" t="s">
        <v>93</v>
      </c>
      <c r="BX99" s="23" t="s">
        <v>87</v>
      </c>
      <c r="CL99" s="23" t="s">
        <v>1</v>
      </c>
    </row>
    <row r="100" spans="1:91" s="3" customFormat="1" ht="16.5" customHeight="1">
      <c r="A100" s="70" t="s">
        <v>75</v>
      </c>
      <c r="B100" s="44"/>
      <c r="C100" s="9"/>
      <c r="D100" s="9"/>
      <c r="E100" s="398" t="s">
        <v>1336</v>
      </c>
      <c r="F100" s="398"/>
      <c r="G100" s="398"/>
      <c r="H100" s="398"/>
      <c r="I100" s="398"/>
      <c r="J100" s="9"/>
      <c r="K100" s="398" t="s">
        <v>1514</v>
      </c>
      <c r="L100" s="398"/>
      <c r="M100" s="398"/>
      <c r="N100" s="398"/>
      <c r="O100" s="398"/>
      <c r="P100" s="398"/>
      <c r="Q100" s="398"/>
      <c r="R100" s="398"/>
      <c r="S100" s="398"/>
      <c r="T100" s="398"/>
      <c r="U100" s="398"/>
      <c r="V100" s="398"/>
      <c r="W100" s="398"/>
      <c r="X100" s="398"/>
      <c r="Y100" s="398"/>
      <c r="Z100" s="398"/>
      <c r="AA100" s="398"/>
      <c r="AB100" s="398"/>
      <c r="AC100" s="398"/>
      <c r="AD100" s="398"/>
      <c r="AE100" s="398"/>
      <c r="AF100" s="398"/>
      <c r="AG100" s="399">
        <f>'SO_03.3 - Přípojka NN dl....'!J32</f>
        <v>0</v>
      </c>
      <c r="AH100" s="400"/>
      <c r="AI100" s="400"/>
      <c r="AJ100" s="400"/>
      <c r="AK100" s="400"/>
      <c r="AL100" s="400"/>
      <c r="AM100" s="400"/>
      <c r="AN100" s="399">
        <f>SUM(AG100,AT100)</f>
        <v>0</v>
      </c>
      <c r="AO100" s="400"/>
      <c r="AP100" s="400"/>
      <c r="AQ100" s="80" t="s">
        <v>89</v>
      </c>
      <c r="AR100" s="44"/>
      <c r="AS100" s="81">
        <v>0</v>
      </c>
      <c r="AT100" s="82">
        <f>ROUND(SUM(AV100:AW100),2)</f>
        <v>0</v>
      </c>
      <c r="AU100" s="83">
        <f>'SO_03.3 - Přípojka NN dl....'!P124</f>
        <v>0</v>
      </c>
      <c r="AV100" s="82">
        <f>'SO_03.3 - Přípojka NN dl....'!J35</f>
        <v>0</v>
      </c>
      <c r="AW100" s="82">
        <f>'SO_03.3 - Přípojka NN dl....'!J36</f>
        <v>0</v>
      </c>
      <c r="AX100" s="82">
        <f>'SO_03.3 - Přípojka NN dl....'!J37</f>
        <v>0</v>
      </c>
      <c r="AY100" s="82">
        <f>'SO_03.3 - Přípojka NN dl....'!J38</f>
        <v>0</v>
      </c>
      <c r="AZ100" s="82">
        <f>'SO_03.3 - Přípojka NN dl....'!F35</f>
        <v>0</v>
      </c>
      <c r="BA100" s="82">
        <f>'SO_03.3 - Přípojka NN dl....'!F36</f>
        <v>0</v>
      </c>
      <c r="BB100" s="82">
        <f>'SO_03.3 - Přípojka NN dl....'!F37</f>
        <v>0</v>
      </c>
      <c r="BC100" s="82">
        <f>'SO_03.3 - Přípojka NN dl....'!F38</f>
        <v>0</v>
      </c>
      <c r="BD100" s="84">
        <f>'SO_03.3 - Přípojka NN dl....'!F39</f>
        <v>0</v>
      </c>
      <c r="BT100" s="23" t="s">
        <v>81</v>
      </c>
      <c r="BV100" s="23" t="s">
        <v>73</v>
      </c>
      <c r="BW100" s="23" t="s">
        <v>1337</v>
      </c>
      <c r="BX100" s="23" t="s">
        <v>87</v>
      </c>
      <c r="CL100" s="23" t="s">
        <v>1</v>
      </c>
    </row>
    <row r="101" spans="1:91" s="6" customFormat="1" ht="16.5" customHeight="1">
      <c r="A101" s="70" t="s">
        <v>75</v>
      </c>
      <c r="B101" s="71"/>
      <c r="C101" s="72"/>
      <c r="D101" s="401" t="s">
        <v>94</v>
      </c>
      <c r="E101" s="401"/>
      <c r="F101" s="401"/>
      <c r="G101" s="401"/>
      <c r="H101" s="401"/>
      <c r="I101" s="73"/>
      <c r="J101" s="401" t="s">
        <v>95</v>
      </c>
      <c r="K101" s="401"/>
      <c r="L101" s="401"/>
      <c r="M101" s="401"/>
      <c r="N101" s="401"/>
      <c r="O101" s="401"/>
      <c r="P101" s="401"/>
      <c r="Q101" s="401"/>
      <c r="R101" s="401"/>
      <c r="S101" s="401"/>
      <c r="T101" s="401"/>
      <c r="U101" s="401"/>
      <c r="V101" s="401"/>
      <c r="W101" s="401"/>
      <c r="X101" s="401"/>
      <c r="Y101" s="401"/>
      <c r="Z101" s="401"/>
      <c r="AA101" s="401"/>
      <c r="AB101" s="401"/>
      <c r="AC101" s="401"/>
      <c r="AD101" s="401"/>
      <c r="AE101" s="401"/>
      <c r="AF101" s="401"/>
      <c r="AG101" s="402">
        <f>'VRN - Vedlejší rozpočtové...'!J30</f>
        <v>0</v>
      </c>
      <c r="AH101" s="403"/>
      <c r="AI101" s="403"/>
      <c r="AJ101" s="403"/>
      <c r="AK101" s="403"/>
      <c r="AL101" s="403"/>
      <c r="AM101" s="403"/>
      <c r="AN101" s="402">
        <f>SUM(AG101,AT101)</f>
        <v>0</v>
      </c>
      <c r="AO101" s="403"/>
      <c r="AP101" s="403"/>
      <c r="AQ101" s="74" t="s">
        <v>78</v>
      </c>
      <c r="AR101" s="71"/>
      <c r="AS101" s="85">
        <v>0</v>
      </c>
      <c r="AT101" s="86">
        <f>ROUND(SUM(AV101:AW101),2)</f>
        <v>0</v>
      </c>
      <c r="AU101" s="87">
        <f>'VRN - Vedlejší rozpočtové...'!P118</f>
        <v>0</v>
      </c>
      <c r="AV101" s="86">
        <f>'VRN - Vedlejší rozpočtové...'!J33</f>
        <v>0</v>
      </c>
      <c r="AW101" s="86">
        <f>'VRN - Vedlejší rozpočtové...'!J34</f>
        <v>0</v>
      </c>
      <c r="AX101" s="86">
        <f>'VRN - Vedlejší rozpočtové...'!J35</f>
        <v>0</v>
      </c>
      <c r="AY101" s="86">
        <f>'VRN - Vedlejší rozpočtové...'!J36</f>
        <v>0</v>
      </c>
      <c r="AZ101" s="86">
        <f>'VRN - Vedlejší rozpočtové...'!F33</f>
        <v>0</v>
      </c>
      <c r="BA101" s="86">
        <f>'VRN - Vedlejší rozpočtové...'!F34</f>
        <v>0</v>
      </c>
      <c r="BB101" s="86">
        <f>'VRN - Vedlejší rozpočtové...'!F35</f>
        <v>0</v>
      </c>
      <c r="BC101" s="86">
        <f>'VRN - Vedlejší rozpočtové...'!F36</f>
        <v>0</v>
      </c>
      <c r="BD101" s="88">
        <f>'VRN - Vedlejší rozpočtové...'!F37</f>
        <v>0</v>
      </c>
      <c r="BT101" s="79" t="s">
        <v>79</v>
      </c>
      <c r="BV101" s="79" t="s">
        <v>73</v>
      </c>
      <c r="BW101" s="79" t="s">
        <v>96</v>
      </c>
      <c r="BX101" s="79" t="s">
        <v>5</v>
      </c>
      <c r="CL101" s="79" t="s">
        <v>1</v>
      </c>
      <c r="CM101" s="79" t="s">
        <v>81</v>
      </c>
    </row>
    <row r="102" spans="1:91" s="1" customFormat="1" ht="30" customHeight="1">
      <c r="B102" s="28"/>
      <c r="AR102" s="28"/>
    </row>
    <row r="103" spans="1:91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28"/>
    </row>
  </sheetData>
  <sheetProtection algorithmName="SHA-512" hashValue="zyeEORr/tM23VEn1tQuwQt5kj6PVAJGCU9LPQq+lAlm/L4MLSGtnItGf7SOzpFQ8LA1YDTR1iCaQuzeGBHds8w==" saltValue="YNzRpLbaNVXs3x/dzRc1pe8K/cvqsDdk52WPmm5ibZ19PLn0IqPUJQvfqY42qsz70G7OkCOknK/QPz0LWREw0Q==" spinCount="100000" sheet="1" objects="1" scenarios="1" formatColumns="0" formatRows="0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G98:AM98"/>
    <mergeCell ref="E98:I98"/>
    <mergeCell ref="K98:AF98"/>
    <mergeCell ref="AN99:AP99"/>
    <mergeCell ref="AG99:AM99"/>
    <mergeCell ref="E99:I99"/>
    <mergeCell ref="K99:AF99"/>
    <mergeCell ref="L31:P31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98:AP98"/>
    <mergeCell ref="W29:AE29"/>
    <mergeCell ref="L29:P29"/>
    <mergeCell ref="AK29:AO29"/>
    <mergeCell ref="AK30:AO30"/>
    <mergeCell ref="L30:P30"/>
    <mergeCell ref="W30:AE30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</mergeCells>
  <hyperlinks>
    <hyperlink ref="A95" location="'SO_01 - Kanalizační výtlak'!C2" display="/" xr:uid="{FCB89EB8-0274-436F-85D7-4BB37037D476}"/>
    <hyperlink ref="A96" location="'SO_02 - Čerpací stanice'!C2" display="/" xr:uid="{B1605351-8AC7-4BAE-84F4-25A41356943F}"/>
    <hyperlink ref="A98" location="'SO_03.1 - Trubní propoje'!C2" display="/" xr:uid="{ABF21AFA-251F-4A85-A545-A078415AE23A}"/>
    <hyperlink ref="A99" location="'SO_03.2 - Přípojka NN dl....'!C2" display="/" xr:uid="{163F096C-112C-40E5-9ED5-42AF3B6515B2}"/>
    <hyperlink ref="A100" location="'SO_03.3 - Přípojka NN dl....'!C2" display="/" xr:uid="{34E1A015-8504-4487-9ACB-E3FECF6F404E}"/>
    <hyperlink ref="A101" location="'VRN - Vedlejší rozpočtové...'!C2" display="/" xr:uid="{5FE3175C-C5F2-4CFD-8461-DEFE92A17B44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8556C-7D58-404C-B504-7794587E5758}">
  <sheetPr>
    <pageSetUpPr fitToPage="1"/>
  </sheetPr>
  <dimension ref="B2:BM38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80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97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441" t="str">
        <f>'Rekapitulace stavby'!K6</f>
        <v>Zajištění kapacity a kvality SV Pardubice</v>
      </c>
      <c r="F7" s="442"/>
      <c r="G7" s="442"/>
      <c r="H7" s="442"/>
      <c r="L7" s="19"/>
    </row>
    <row r="8" spans="2:46" s="1" customFormat="1" ht="12" customHeight="1">
      <c r="B8" s="28"/>
      <c r="D8" s="25" t="s">
        <v>98</v>
      </c>
      <c r="L8" s="28"/>
    </row>
    <row r="9" spans="2:46" s="1" customFormat="1" ht="16.5" customHeight="1">
      <c r="B9" s="28"/>
      <c r="E9" s="426" t="s">
        <v>99</v>
      </c>
      <c r="F9" s="440"/>
      <c r="G9" s="440"/>
      <c r="H9" s="44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24</v>
      </c>
      <c r="I12" s="25" t="s">
        <v>20</v>
      </c>
      <c r="J12" s="48" t="str">
        <f>'Rekapitulace stavby'!AN8</f>
        <v>21. 2. 2023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1088</v>
      </c>
      <c r="I17" s="25" t="s">
        <v>23</v>
      </c>
      <c r="J17" s="370" t="str">
        <f>'Rekapitulace stavby'!AN13</f>
        <v>Vyplň údaj</v>
      </c>
      <c r="L17" s="28"/>
    </row>
    <row r="18" spans="2:12" s="1" customFormat="1" ht="18" customHeight="1">
      <c r="B18" s="28"/>
      <c r="E18" s="443" t="str">
        <f>'Rekapitulace stavby'!E14</f>
        <v>Vyplň údaj</v>
      </c>
      <c r="F18" s="429"/>
      <c r="G18" s="429"/>
      <c r="H18" s="429"/>
      <c r="I18" s="25" t="s">
        <v>25</v>
      </c>
      <c r="J18" s="370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>Ing. Jiří Forejtek</v>
      </c>
      <c r="I21" s="25" t="s">
        <v>25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29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>VIS s.r.o. Hradec Králové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31</v>
      </c>
      <c r="L26" s="28"/>
    </row>
    <row r="27" spans="2:12" s="7" customFormat="1" ht="16.5" customHeight="1">
      <c r="B27" s="90"/>
      <c r="E27" s="436" t="s">
        <v>1</v>
      </c>
      <c r="F27" s="436"/>
      <c r="G27" s="436"/>
      <c r="H27" s="436"/>
      <c r="L27" s="90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91" t="s">
        <v>32</v>
      </c>
      <c r="J30" s="62">
        <f>ROUND(J124,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customHeight="1">
      <c r="B33" s="28"/>
      <c r="D33" s="51" t="s">
        <v>36</v>
      </c>
      <c r="E33" s="25" t="s">
        <v>37</v>
      </c>
      <c r="F33" s="82">
        <f>ROUND((SUM(BE124:BE388)),  2)</f>
        <v>0</v>
      </c>
      <c r="I33" s="92">
        <v>0.21</v>
      </c>
      <c r="J33" s="82">
        <f>ROUND(((SUM(BE124:BE388))*I33),  2)</f>
        <v>0</v>
      </c>
      <c r="L33" s="28"/>
    </row>
    <row r="34" spans="2:12" s="1" customFormat="1" ht="14.45" customHeight="1">
      <c r="B34" s="28"/>
      <c r="E34" s="25" t="s">
        <v>38</v>
      </c>
      <c r="F34" s="82">
        <f>ROUND((SUM(BF124:BF388)),  2)</f>
        <v>0</v>
      </c>
      <c r="I34" s="92">
        <v>0.15</v>
      </c>
      <c r="J34" s="82">
        <f>ROUND(((SUM(BF124:BF388))*I34),  2)</f>
        <v>0</v>
      </c>
      <c r="L34" s="28"/>
    </row>
    <row r="35" spans="2:12" s="1" customFormat="1" ht="14.45" hidden="1" customHeight="1">
      <c r="B35" s="28"/>
      <c r="E35" s="25" t="s">
        <v>39</v>
      </c>
      <c r="F35" s="82">
        <f>ROUND((SUM(BG124:BG388)),  2)</f>
        <v>0</v>
      </c>
      <c r="I35" s="92">
        <v>0.21</v>
      </c>
      <c r="J35" s="82">
        <f>0</f>
        <v>0</v>
      </c>
      <c r="L35" s="28"/>
    </row>
    <row r="36" spans="2:12" s="1" customFormat="1" ht="14.45" hidden="1" customHeight="1">
      <c r="B36" s="28"/>
      <c r="E36" s="25" t="s">
        <v>40</v>
      </c>
      <c r="F36" s="82">
        <f>ROUND((SUM(BH124:BH388)),  2)</f>
        <v>0</v>
      </c>
      <c r="I36" s="92">
        <v>0.15</v>
      </c>
      <c r="J36" s="82">
        <f>0</f>
        <v>0</v>
      </c>
      <c r="L36" s="28"/>
    </row>
    <row r="37" spans="2:12" s="1" customFormat="1" ht="14.45" hidden="1" customHeight="1">
      <c r="B37" s="28"/>
      <c r="E37" s="25" t="s">
        <v>41</v>
      </c>
      <c r="F37" s="82">
        <f>ROUND((SUM(BI124:BI388)),  2)</f>
        <v>0</v>
      </c>
      <c r="I37" s="92">
        <v>0</v>
      </c>
      <c r="J37" s="82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3"/>
      <c r="D39" s="94" t="s">
        <v>42</v>
      </c>
      <c r="E39" s="53"/>
      <c r="F39" s="53"/>
      <c r="G39" s="95" t="s">
        <v>43</v>
      </c>
      <c r="H39" s="96" t="s">
        <v>44</v>
      </c>
      <c r="I39" s="53"/>
      <c r="J39" s="97">
        <f>SUM(J30:J37)</f>
        <v>0</v>
      </c>
      <c r="K39" s="98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47</v>
      </c>
      <c r="E61" s="30"/>
      <c r="F61" s="99" t="s">
        <v>48</v>
      </c>
      <c r="G61" s="39" t="s">
        <v>47</v>
      </c>
      <c r="H61" s="30"/>
      <c r="I61" s="30"/>
      <c r="J61" s="100" t="s">
        <v>48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49</v>
      </c>
      <c r="E65" s="38"/>
      <c r="F65" s="38"/>
      <c r="G65" s="37" t="s">
        <v>1095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47</v>
      </c>
      <c r="E76" s="30"/>
      <c r="F76" s="99" t="s">
        <v>48</v>
      </c>
      <c r="G76" s="39" t="s">
        <v>47</v>
      </c>
      <c r="H76" s="30"/>
      <c r="I76" s="30"/>
      <c r="J76" s="100" t="s">
        <v>48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100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441" t="str">
        <f>E7</f>
        <v>Zajištění kapacity a kvality SV Pardubice</v>
      </c>
      <c r="F85" s="442"/>
      <c r="G85" s="442"/>
      <c r="H85" s="442"/>
      <c r="L85" s="28"/>
    </row>
    <row r="86" spans="2:47" s="1" customFormat="1" ht="12" customHeight="1">
      <c r="B86" s="28"/>
      <c r="C86" s="25" t="s">
        <v>98</v>
      </c>
      <c r="L86" s="28"/>
    </row>
    <row r="87" spans="2:47" s="1" customFormat="1" ht="16.5" customHeight="1">
      <c r="B87" s="28"/>
      <c r="E87" s="426" t="str">
        <f>E9</f>
        <v>SO_01 - Kanalizační výtlak</v>
      </c>
      <c r="F87" s="440"/>
      <c r="G87" s="440"/>
      <c r="H87" s="44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21. 2. 2023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>Ing. Jiří Forejtek</v>
      </c>
      <c r="L91" s="28"/>
    </row>
    <row r="92" spans="2:47" s="1" customFormat="1" ht="25.7" customHeight="1">
      <c r="B92" s="28"/>
      <c r="C92" s="25" t="s">
        <v>1088</v>
      </c>
      <c r="F92" s="23" t="str">
        <f>IF(E18="","",E18)</f>
        <v>Vyplň údaj</v>
      </c>
      <c r="I92" s="25" t="s">
        <v>29</v>
      </c>
      <c r="J92" s="26" t="str">
        <f>E24</f>
        <v>VIS s.r.o. Hradec Králové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3" t="s">
        <v>103</v>
      </c>
      <c r="J96" s="62">
        <f>J124</f>
        <v>0</v>
      </c>
      <c r="L96" s="28"/>
      <c r="AU96" s="16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899999999999999" customHeight="1">
      <c r="B98" s="108"/>
      <c r="D98" s="109" t="s">
        <v>106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19.899999999999999" customHeight="1">
      <c r="B99" s="108"/>
      <c r="D99" s="109" t="s">
        <v>108</v>
      </c>
      <c r="E99" s="110"/>
      <c r="F99" s="110"/>
      <c r="G99" s="110"/>
      <c r="H99" s="110"/>
      <c r="I99" s="110"/>
      <c r="J99" s="111">
        <f>J243</f>
        <v>0</v>
      </c>
      <c r="L99" s="108"/>
    </row>
    <row r="100" spans="2:12" s="9" customFormat="1" ht="19.899999999999999" customHeight="1">
      <c r="B100" s="108"/>
      <c r="D100" s="109" t="s">
        <v>109</v>
      </c>
      <c r="E100" s="110"/>
      <c r="F100" s="110"/>
      <c r="G100" s="110"/>
      <c r="H100" s="110"/>
      <c r="I100" s="110"/>
      <c r="J100" s="111">
        <f>J253</f>
        <v>0</v>
      </c>
      <c r="L100" s="108"/>
    </row>
    <row r="101" spans="2:12" s="9" customFormat="1" ht="19.899999999999999" customHeight="1">
      <c r="B101" s="108"/>
      <c r="D101" s="109" t="s">
        <v>110</v>
      </c>
      <c r="E101" s="110"/>
      <c r="F101" s="110"/>
      <c r="G101" s="110"/>
      <c r="H101" s="110"/>
      <c r="I101" s="110"/>
      <c r="J101" s="111">
        <f>J283</f>
        <v>0</v>
      </c>
      <c r="L101" s="108"/>
    </row>
    <row r="102" spans="2:12" s="9" customFormat="1" ht="19.899999999999999" customHeight="1">
      <c r="B102" s="108"/>
      <c r="D102" s="109" t="s">
        <v>111</v>
      </c>
      <c r="E102" s="110"/>
      <c r="F102" s="110"/>
      <c r="G102" s="110"/>
      <c r="H102" s="110"/>
      <c r="I102" s="110"/>
      <c r="J102" s="111">
        <f>J367</f>
        <v>0</v>
      </c>
      <c r="L102" s="108"/>
    </row>
    <row r="103" spans="2:12" s="9" customFormat="1" ht="19.899999999999999" customHeight="1">
      <c r="B103" s="108"/>
      <c r="D103" s="109" t="s">
        <v>112</v>
      </c>
      <c r="E103" s="110"/>
      <c r="F103" s="110"/>
      <c r="G103" s="110"/>
      <c r="H103" s="110"/>
      <c r="I103" s="110"/>
      <c r="J103" s="111">
        <f>J377</f>
        <v>0</v>
      </c>
      <c r="L103" s="108"/>
    </row>
    <row r="104" spans="2:12" s="9" customFormat="1" ht="19.899999999999999" customHeight="1">
      <c r="B104" s="108"/>
      <c r="D104" s="109" t="s">
        <v>113</v>
      </c>
      <c r="E104" s="110"/>
      <c r="F104" s="110"/>
      <c r="G104" s="110"/>
      <c r="H104" s="110"/>
      <c r="I104" s="110"/>
      <c r="J104" s="111">
        <f>J387</f>
        <v>0</v>
      </c>
      <c r="L104" s="108"/>
    </row>
    <row r="105" spans="2:12" s="1" customFormat="1" ht="21.75" customHeight="1">
      <c r="B105" s="28"/>
      <c r="L105" s="28"/>
    </row>
    <row r="106" spans="2:12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12" s="1" customFormat="1" ht="24.95" customHeight="1">
      <c r="B111" s="28"/>
      <c r="C111" s="20" t="s">
        <v>114</v>
      </c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5" t="s">
        <v>14</v>
      </c>
      <c r="L113" s="28"/>
    </row>
    <row r="114" spans="2:65" s="1" customFormat="1" ht="16.5" customHeight="1">
      <c r="B114" s="28"/>
      <c r="E114" s="441" t="str">
        <f>E7</f>
        <v>Zajištění kapacity a kvality SV Pardubice</v>
      </c>
      <c r="F114" s="442"/>
      <c r="G114" s="442"/>
      <c r="H114" s="442"/>
      <c r="L114" s="28"/>
    </row>
    <row r="115" spans="2:65" s="1" customFormat="1" ht="12" customHeight="1">
      <c r="B115" s="28"/>
      <c r="C115" s="25" t="s">
        <v>98</v>
      </c>
      <c r="L115" s="28"/>
    </row>
    <row r="116" spans="2:65" s="1" customFormat="1" ht="16.5" customHeight="1">
      <c r="B116" s="28"/>
      <c r="E116" s="426" t="str">
        <f>E9</f>
        <v>SO_01 - Kanalizační výtlak</v>
      </c>
      <c r="F116" s="440"/>
      <c r="G116" s="440"/>
      <c r="H116" s="440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5" t="s">
        <v>18</v>
      </c>
      <c r="F118" s="23" t="str">
        <f>F12</f>
        <v xml:space="preserve"> </v>
      </c>
      <c r="I118" s="25" t="s">
        <v>20</v>
      </c>
      <c r="J118" s="48" t="str">
        <f>IF(J12="","",J12)</f>
        <v>21. 2. 2023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5" t="s">
        <v>22</v>
      </c>
      <c r="F120" s="23" t="str">
        <f>E15</f>
        <v xml:space="preserve"> </v>
      </c>
      <c r="I120" s="25" t="s">
        <v>26</v>
      </c>
      <c r="J120" s="26" t="str">
        <f>E21</f>
        <v>Ing. Jiří Forejtek</v>
      </c>
      <c r="L120" s="28"/>
    </row>
    <row r="121" spans="2:65" s="1" customFormat="1" ht="25.7" customHeight="1">
      <c r="B121" s="28"/>
      <c r="C121" s="25" t="s">
        <v>1088</v>
      </c>
      <c r="F121" s="23" t="str">
        <f>IF(E18="","",E18)</f>
        <v>Vyplň údaj</v>
      </c>
      <c r="I121" s="25" t="s">
        <v>29</v>
      </c>
      <c r="J121" s="26" t="str">
        <f>E24</f>
        <v>VIS s.r.o. Hradec Králové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2"/>
      <c r="C123" s="113" t="s">
        <v>115</v>
      </c>
      <c r="D123" s="114" t="s">
        <v>56</v>
      </c>
      <c r="E123" s="114" t="s">
        <v>52</v>
      </c>
      <c r="F123" s="114" t="s">
        <v>53</v>
      </c>
      <c r="G123" s="114" t="s">
        <v>116</v>
      </c>
      <c r="H123" s="114" t="s">
        <v>117</v>
      </c>
      <c r="I123" s="114" t="s">
        <v>118</v>
      </c>
      <c r="J123" s="115" t="s">
        <v>102</v>
      </c>
      <c r="K123" s="116" t="s">
        <v>119</v>
      </c>
      <c r="L123" s="112"/>
      <c r="M123" s="55" t="s">
        <v>1</v>
      </c>
      <c r="N123" s="56" t="s">
        <v>36</v>
      </c>
      <c r="O123" s="56" t="s">
        <v>120</v>
      </c>
      <c r="P123" s="56" t="s">
        <v>121</v>
      </c>
      <c r="Q123" s="56" t="s">
        <v>122</v>
      </c>
      <c r="R123" s="56" t="s">
        <v>123</v>
      </c>
      <c r="S123" s="56" t="s">
        <v>124</v>
      </c>
      <c r="T123" s="57" t="s">
        <v>125</v>
      </c>
    </row>
    <row r="124" spans="2:65" s="1" customFormat="1" ht="22.9" customHeight="1">
      <c r="B124" s="28"/>
      <c r="C124" s="60" t="s">
        <v>126</v>
      </c>
      <c r="J124" s="117">
        <f>BK124</f>
        <v>0</v>
      </c>
      <c r="L124" s="28"/>
      <c r="M124" s="58"/>
      <c r="N124" s="49"/>
      <c r="O124" s="49"/>
      <c r="P124" s="118">
        <f>P125</f>
        <v>0</v>
      </c>
      <c r="Q124" s="49"/>
      <c r="R124" s="118">
        <f>R125</f>
        <v>1112.6512731999997</v>
      </c>
      <c r="S124" s="49"/>
      <c r="T124" s="119">
        <f>T125</f>
        <v>451.82499999999993</v>
      </c>
      <c r="AT124" s="16" t="s">
        <v>70</v>
      </c>
      <c r="AU124" s="16" t="s">
        <v>104</v>
      </c>
      <c r="BK124" s="120">
        <f>BK125</f>
        <v>0</v>
      </c>
    </row>
    <row r="125" spans="2:65" s="11" customFormat="1" ht="25.9" customHeight="1">
      <c r="B125" s="121"/>
      <c r="D125" s="122" t="s">
        <v>70</v>
      </c>
      <c r="E125" s="123" t="s">
        <v>127</v>
      </c>
      <c r="F125" s="123" t="s">
        <v>128</v>
      </c>
      <c r="I125" s="372"/>
      <c r="J125" s="124">
        <f>BK125</f>
        <v>0</v>
      </c>
      <c r="L125" s="121"/>
      <c r="M125" s="125"/>
      <c r="P125" s="126">
        <f>P126+P243+P253+P283+P367+P377+P387</f>
        <v>0</v>
      </c>
      <c r="R125" s="126">
        <f>R126+R243+R253+R283+R367+R377+R387</f>
        <v>1112.6512731999997</v>
      </c>
      <c r="T125" s="127">
        <f>T126+T243+T253+T283+T367+T377+T387</f>
        <v>451.82499999999993</v>
      </c>
      <c r="AR125" s="122" t="s">
        <v>79</v>
      </c>
      <c r="AT125" s="128" t="s">
        <v>70</v>
      </c>
      <c r="AU125" s="128" t="s">
        <v>71</v>
      </c>
      <c r="AY125" s="122" t="s">
        <v>129</v>
      </c>
      <c r="BK125" s="129">
        <f>BK126+BK243+BK253+BK283+BK367+BK377+BK387</f>
        <v>0</v>
      </c>
    </row>
    <row r="126" spans="2:65" s="11" customFormat="1" ht="22.9" customHeight="1">
      <c r="B126" s="121"/>
      <c r="D126" s="122" t="s">
        <v>70</v>
      </c>
      <c r="E126" s="130" t="s">
        <v>79</v>
      </c>
      <c r="F126" s="130" t="s">
        <v>130</v>
      </c>
      <c r="I126" s="372"/>
      <c r="J126" s="131">
        <f>BK126</f>
        <v>0</v>
      </c>
      <c r="L126" s="121"/>
      <c r="M126" s="125"/>
      <c r="P126" s="126">
        <f>SUM(P127:P242)</f>
        <v>0</v>
      </c>
      <c r="R126" s="126">
        <f>SUM(R127:R242)</f>
        <v>1084.1667647999998</v>
      </c>
      <c r="T126" s="127">
        <f>SUM(T127:T242)</f>
        <v>451.80519999999996</v>
      </c>
      <c r="AR126" s="122" t="s">
        <v>79</v>
      </c>
      <c r="AT126" s="128" t="s">
        <v>70</v>
      </c>
      <c r="AU126" s="128" t="s">
        <v>79</v>
      </c>
      <c r="AY126" s="122" t="s">
        <v>129</v>
      </c>
      <c r="BK126" s="129">
        <f>SUM(BK127:BK242)</f>
        <v>0</v>
      </c>
    </row>
    <row r="127" spans="2:65" s="1" customFormat="1" ht="24.2" customHeight="1">
      <c r="B127" s="28"/>
      <c r="C127" s="132" t="s">
        <v>79</v>
      </c>
      <c r="D127" s="132" t="s">
        <v>131</v>
      </c>
      <c r="E127" s="133" t="s">
        <v>132</v>
      </c>
      <c r="F127" s="134" t="s">
        <v>133</v>
      </c>
      <c r="G127" s="135" t="s">
        <v>134</v>
      </c>
      <c r="H127" s="136">
        <v>423.9</v>
      </c>
      <c r="I127" s="373"/>
      <c r="J127" s="137">
        <f>ROUND(I127*H127,2)</f>
        <v>0</v>
      </c>
      <c r="K127" s="138"/>
      <c r="L127" s="28"/>
      <c r="M127" s="374" t="s">
        <v>1</v>
      </c>
      <c r="N127" s="139" t="s">
        <v>37</v>
      </c>
      <c r="P127" s="140">
        <f>O127*H127</f>
        <v>0</v>
      </c>
      <c r="Q127" s="140">
        <v>0</v>
      </c>
      <c r="R127" s="140">
        <f>Q127*H127</f>
        <v>0</v>
      </c>
      <c r="S127" s="140">
        <v>0.5</v>
      </c>
      <c r="T127" s="141">
        <f>S127*H127</f>
        <v>211.95</v>
      </c>
      <c r="AR127" s="142" t="s">
        <v>135</v>
      </c>
      <c r="AT127" s="142" t="s">
        <v>131</v>
      </c>
      <c r="AU127" s="142" t="s">
        <v>81</v>
      </c>
      <c r="AY127" s="16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79</v>
      </c>
      <c r="BK127" s="143">
        <f>ROUND(I127*H127,2)</f>
        <v>0</v>
      </c>
      <c r="BL127" s="16" t="s">
        <v>135</v>
      </c>
      <c r="BM127" s="142" t="s">
        <v>136</v>
      </c>
    </row>
    <row r="128" spans="2:65" s="12" customFormat="1">
      <c r="B128" s="144"/>
      <c r="D128" s="145" t="s">
        <v>137</v>
      </c>
      <c r="E128" s="146" t="s">
        <v>1</v>
      </c>
      <c r="F128" s="147" t="s">
        <v>138</v>
      </c>
      <c r="H128" s="146" t="s">
        <v>1</v>
      </c>
      <c r="I128" s="375"/>
      <c r="L128" s="144"/>
      <c r="M128" s="148"/>
      <c r="T128" s="149"/>
      <c r="AT128" s="146" t="s">
        <v>137</v>
      </c>
      <c r="AU128" s="146" t="s">
        <v>81</v>
      </c>
      <c r="AV128" s="12" t="s">
        <v>79</v>
      </c>
      <c r="AW128" s="12" t="s">
        <v>28</v>
      </c>
      <c r="AX128" s="12" t="s">
        <v>71</v>
      </c>
      <c r="AY128" s="146" t="s">
        <v>129</v>
      </c>
    </row>
    <row r="129" spans="2:65" s="13" customFormat="1">
      <c r="B129" s="150"/>
      <c r="D129" s="145" t="s">
        <v>137</v>
      </c>
      <c r="E129" s="151" t="s">
        <v>1</v>
      </c>
      <c r="F129" s="152" t="s">
        <v>139</v>
      </c>
      <c r="H129" s="153">
        <v>359.9</v>
      </c>
      <c r="I129" s="376"/>
      <c r="L129" s="150"/>
      <c r="M129" s="154"/>
      <c r="T129" s="155"/>
      <c r="AT129" s="151" t="s">
        <v>137</v>
      </c>
      <c r="AU129" s="151" t="s">
        <v>81</v>
      </c>
      <c r="AV129" s="13" t="s">
        <v>81</v>
      </c>
      <c r="AW129" s="13" t="s">
        <v>28</v>
      </c>
      <c r="AX129" s="13" t="s">
        <v>71</v>
      </c>
      <c r="AY129" s="151" t="s">
        <v>129</v>
      </c>
    </row>
    <row r="130" spans="2:65" s="12" customFormat="1">
      <c r="B130" s="144"/>
      <c r="D130" s="145" t="s">
        <v>137</v>
      </c>
      <c r="E130" s="146" t="s">
        <v>1</v>
      </c>
      <c r="F130" s="147" t="s">
        <v>140</v>
      </c>
      <c r="H130" s="146" t="s">
        <v>1</v>
      </c>
      <c r="I130" s="375"/>
      <c r="L130" s="144"/>
      <c r="M130" s="148"/>
      <c r="T130" s="149"/>
      <c r="AT130" s="146" t="s">
        <v>137</v>
      </c>
      <c r="AU130" s="146" t="s">
        <v>81</v>
      </c>
      <c r="AV130" s="12" t="s">
        <v>79</v>
      </c>
      <c r="AW130" s="12" t="s">
        <v>28</v>
      </c>
      <c r="AX130" s="12" t="s">
        <v>71</v>
      </c>
      <c r="AY130" s="146" t="s">
        <v>129</v>
      </c>
    </row>
    <row r="131" spans="2:65" s="13" customFormat="1">
      <c r="B131" s="150"/>
      <c r="D131" s="145" t="s">
        <v>137</v>
      </c>
      <c r="E131" s="151" t="s">
        <v>1</v>
      </c>
      <c r="F131" s="152" t="s">
        <v>141</v>
      </c>
      <c r="H131" s="153">
        <v>64</v>
      </c>
      <c r="I131" s="376"/>
      <c r="L131" s="150"/>
      <c r="M131" s="154"/>
      <c r="T131" s="155"/>
      <c r="AT131" s="151" t="s">
        <v>137</v>
      </c>
      <c r="AU131" s="151" t="s">
        <v>81</v>
      </c>
      <c r="AV131" s="13" t="s">
        <v>81</v>
      </c>
      <c r="AW131" s="13" t="s">
        <v>28</v>
      </c>
      <c r="AX131" s="13" t="s">
        <v>71</v>
      </c>
      <c r="AY131" s="151" t="s">
        <v>129</v>
      </c>
    </row>
    <row r="132" spans="2:65" s="14" customFormat="1">
      <c r="B132" s="156"/>
      <c r="D132" s="145" t="s">
        <v>137</v>
      </c>
      <c r="E132" s="157" t="s">
        <v>1</v>
      </c>
      <c r="F132" s="158" t="s">
        <v>142</v>
      </c>
      <c r="H132" s="159">
        <v>423.9</v>
      </c>
      <c r="I132" s="377"/>
      <c r="L132" s="156"/>
      <c r="M132" s="160"/>
      <c r="T132" s="161"/>
      <c r="AT132" s="157" t="s">
        <v>137</v>
      </c>
      <c r="AU132" s="157" t="s">
        <v>81</v>
      </c>
      <c r="AV132" s="14" t="s">
        <v>135</v>
      </c>
      <c r="AW132" s="14" t="s">
        <v>28</v>
      </c>
      <c r="AX132" s="14" t="s">
        <v>79</v>
      </c>
      <c r="AY132" s="157" t="s">
        <v>129</v>
      </c>
    </row>
    <row r="133" spans="2:65" s="1" customFormat="1" ht="24.2" customHeight="1">
      <c r="B133" s="28"/>
      <c r="C133" s="132" t="s">
        <v>81</v>
      </c>
      <c r="D133" s="132" t="s">
        <v>131</v>
      </c>
      <c r="E133" s="133" t="s">
        <v>1338</v>
      </c>
      <c r="F133" s="134" t="s">
        <v>1339</v>
      </c>
      <c r="G133" s="135" t="s">
        <v>134</v>
      </c>
      <c r="H133" s="136">
        <v>423.9</v>
      </c>
      <c r="I133" s="373"/>
      <c r="J133" s="137">
        <f>ROUND(I133*H133,2)</f>
        <v>0</v>
      </c>
      <c r="K133" s="138"/>
      <c r="L133" s="28"/>
      <c r="M133" s="374" t="s">
        <v>1</v>
      </c>
      <c r="N133" s="139" t="s">
        <v>37</v>
      </c>
      <c r="P133" s="140">
        <f>O133*H133</f>
        <v>0</v>
      </c>
      <c r="Q133" s="140">
        <v>0</v>
      </c>
      <c r="R133" s="140">
        <f>Q133*H133</f>
        <v>0</v>
      </c>
      <c r="S133" s="140">
        <v>0.24</v>
      </c>
      <c r="T133" s="141">
        <f>S133*H133</f>
        <v>101.73599999999999</v>
      </c>
      <c r="AR133" s="142" t="s">
        <v>135</v>
      </c>
      <c r="AT133" s="142" t="s">
        <v>131</v>
      </c>
      <c r="AU133" s="142" t="s">
        <v>81</v>
      </c>
      <c r="AY133" s="16" t="s">
        <v>129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79</v>
      </c>
      <c r="BK133" s="143">
        <f>ROUND(I133*H133,2)</f>
        <v>0</v>
      </c>
      <c r="BL133" s="16" t="s">
        <v>135</v>
      </c>
      <c r="BM133" s="142" t="s">
        <v>143</v>
      </c>
    </row>
    <row r="134" spans="2:65" s="12" customFormat="1">
      <c r="B134" s="144"/>
      <c r="D134" s="145" t="s">
        <v>137</v>
      </c>
      <c r="E134" s="146" t="s">
        <v>1</v>
      </c>
      <c r="F134" s="147" t="s">
        <v>138</v>
      </c>
      <c r="H134" s="146" t="s">
        <v>1</v>
      </c>
      <c r="I134" s="375"/>
      <c r="L134" s="144"/>
      <c r="M134" s="148"/>
      <c r="T134" s="149"/>
      <c r="AT134" s="146" t="s">
        <v>137</v>
      </c>
      <c r="AU134" s="146" t="s">
        <v>81</v>
      </c>
      <c r="AV134" s="12" t="s">
        <v>79</v>
      </c>
      <c r="AW134" s="12" t="s">
        <v>28</v>
      </c>
      <c r="AX134" s="12" t="s">
        <v>71</v>
      </c>
      <c r="AY134" s="146" t="s">
        <v>129</v>
      </c>
    </row>
    <row r="135" spans="2:65" s="13" customFormat="1">
      <c r="B135" s="150"/>
      <c r="D135" s="145" t="s">
        <v>137</v>
      </c>
      <c r="E135" s="151" t="s">
        <v>1</v>
      </c>
      <c r="F135" s="152" t="s">
        <v>139</v>
      </c>
      <c r="H135" s="153">
        <v>359.9</v>
      </c>
      <c r="I135" s="376"/>
      <c r="L135" s="150"/>
      <c r="M135" s="154"/>
      <c r="T135" s="155"/>
      <c r="AT135" s="151" t="s">
        <v>137</v>
      </c>
      <c r="AU135" s="151" t="s">
        <v>81</v>
      </c>
      <c r="AV135" s="13" t="s">
        <v>81</v>
      </c>
      <c r="AW135" s="13" t="s">
        <v>28</v>
      </c>
      <c r="AX135" s="13" t="s">
        <v>71</v>
      </c>
      <c r="AY135" s="151" t="s">
        <v>129</v>
      </c>
    </row>
    <row r="136" spans="2:65" s="12" customFormat="1">
      <c r="B136" s="144"/>
      <c r="D136" s="145" t="s">
        <v>137</v>
      </c>
      <c r="E136" s="146" t="s">
        <v>1</v>
      </c>
      <c r="F136" s="147" t="s">
        <v>140</v>
      </c>
      <c r="H136" s="146" t="s">
        <v>1</v>
      </c>
      <c r="I136" s="375"/>
      <c r="L136" s="144"/>
      <c r="M136" s="148"/>
      <c r="T136" s="149"/>
      <c r="AT136" s="146" t="s">
        <v>137</v>
      </c>
      <c r="AU136" s="146" t="s">
        <v>81</v>
      </c>
      <c r="AV136" s="12" t="s">
        <v>79</v>
      </c>
      <c r="AW136" s="12" t="s">
        <v>28</v>
      </c>
      <c r="AX136" s="12" t="s">
        <v>71</v>
      </c>
      <c r="AY136" s="146" t="s">
        <v>129</v>
      </c>
    </row>
    <row r="137" spans="2:65" s="13" customFormat="1">
      <c r="B137" s="150"/>
      <c r="D137" s="145" t="s">
        <v>137</v>
      </c>
      <c r="E137" s="151" t="s">
        <v>1</v>
      </c>
      <c r="F137" s="152" t="s">
        <v>141</v>
      </c>
      <c r="H137" s="153">
        <v>64</v>
      </c>
      <c r="I137" s="376"/>
      <c r="L137" s="150"/>
      <c r="M137" s="154"/>
      <c r="T137" s="155"/>
      <c r="AT137" s="151" t="s">
        <v>137</v>
      </c>
      <c r="AU137" s="151" t="s">
        <v>81</v>
      </c>
      <c r="AV137" s="13" t="s">
        <v>81</v>
      </c>
      <c r="AW137" s="13" t="s">
        <v>28</v>
      </c>
      <c r="AX137" s="13" t="s">
        <v>71</v>
      </c>
      <c r="AY137" s="151" t="s">
        <v>129</v>
      </c>
    </row>
    <row r="138" spans="2:65" s="14" customFormat="1">
      <c r="B138" s="156"/>
      <c r="D138" s="145" t="s">
        <v>137</v>
      </c>
      <c r="E138" s="157" t="s">
        <v>1</v>
      </c>
      <c r="F138" s="158" t="s">
        <v>142</v>
      </c>
      <c r="H138" s="159">
        <v>423.9</v>
      </c>
      <c r="I138" s="377"/>
      <c r="L138" s="156"/>
      <c r="M138" s="160"/>
      <c r="T138" s="161"/>
      <c r="AT138" s="157" t="s">
        <v>137</v>
      </c>
      <c r="AU138" s="157" t="s">
        <v>81</v>
      </c>
      <c r="AV138" s="14" t="s">
        <v>135</v>
      </c>
      <c r="AW138" s="14" t="s">
        <v>28</v>
      </c>
      <c r="AX138" s="14" t="s">
        <v>79</v>
      </c>
      <c r="AY138" s="157" t="s">
        <v>129</v>
      </c>
    </row>
    <row r="139" spans="2:65" s="1" customFormat="1" ht="24.2" customHeight="1">
      <c r="B139" s="28"/>
      <c r="C139" s="132" t="s">
        <v>144</v>
      </c>
      <c r="D139" s="132" t="s">
        <v>131</v>
      </c>
      <c r="E139" s="133" t="s">
        <v>145</v>
      </c>
      <c r="F139" s="134" t="s">
        <v>146</v>
      </c>
      <c r="G139" s="135" t="s">
        <v>134</v>
      </c>
      <c r="H139" s="136">
        <v>423.9</v>
      </c>
      <c r="I139" s="373"/>
      <c r="J139" s="137">
        <f>ROUND(I139*H139,2)</f>
        <v>0</v>
      </c>
      <c r="K139" s="138"/>
      <c r="L139" s="28"/>
      <c r="M139" s="374" t="s">
        <v>1</v>
      </c>
      <c r="N139" s="139" t="s">
        <v>37</v>
      </c>
      <c r="P139" s="140">
        <f>O139*H139</f>
        <v>0</v>
      </c>
      <c r="Q139" s="140">
        <v>0</v>
      </c>
      <c r="R139" s="140">
        <f>Q139*H139</f>
        <v>0</v>
      </c>
      <c r="S139" s="140">
        <v>9.8000000000000004E-2</v>
      </c>
      <c r="T139" s="141">
        <f>S139*H139</f>
        <v>41.542200000000001</v>
      </c>
      <c r="AR139" s="142" t="s">
        <v>135</v>
      </c>
      <c r="AT139" s="142" t="s">
        <v>131</v>
      </c>
      <c r="AU139" s="142" t="s">
        <v>81</v>
      </c>
      <c r="AY139" s="16" t="s">
        <v>129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79</v>
      </c>
      <c r="BK139" s="143">
        <f>ROUND(I139*H139,2)</f>
        <v>0</v>
      </c>
      <c r="BL139" s="16" t="s">
        <v>135</v>
      </c>
      <c r="BM139" s="142" t="s">
        <v>147</v>
      </c>
    </row>
    <row r="140" spans="2:65" s="12" customFormat="1">
      <c r="B140" s="144"/>
      <c r="D140" s="145" t="s">
        <v>137</v>
      </c>
      <c r="E140" s="146" t="s">
        <v>1</v>
      </c>
      <c r="F140" s="147" t="s">
        <v>138</v>
      </c>
      <c r="H140" s="146" t="s">
        <v>1</v>
      </c>
      <c r="I140" s="375"/>
      <c r="L140" s="144"/>
      <c r="M140" s="148"/>
      <c r="T140" s="149"/>
      <c r="AT140" s="146" t="s">
        <v>137</v>
      </c>
      <c r="AU140" s="146" t="s">
        <v>81</v>
      </c>
      <c r="AV140" s="12" t="s">
        <v>79</v>
      </c>
      <c r="AW140" s="12" t="s">
        <v>28</v>
      </c>
      <c r="AX140" s="12" t="s">
        <v>71</v>
      </c>
      <c r="AY140" s="146" t="s">
        <v>129</v>
      </c>
    </row>
    <row r="141" spans="2:65" s="13" customFormat="1">
      <c r="B141" s="150"/>
      <c r="D141" s="145" t="s">
        <v>137</v>
      </c>
      <c r="E141" s="151" t="s">
        <v>1</v>
      </c>
      <c r="F141" s="152" t="s">
        <v>139</v>
      </c>
      <c r="H141" s="153">
        <v>359.9</v>
      </c>
      <c r="I141" s="376"/>
      <c r="L141" s="150"/>
      <c r="M141" s="154"/>
      <c r="T141" s="155"/>
      <c r="AT141" s="151" t="s">
        <v>137</v>
      </c>
      <c r="AU141" s="151" t="s">
        <v>81</v>
      </c>
      <c r="AV141" s="13" t="s">
        <v>81</v>
      </c>
      <c r="AW141" s="13" t="s">
        <v>28</v>
      </c>
      <c r="AX141" s="13" t="s">
        <v>71</v>
      </c>
      <c r="AY141" s="151" t="s">
        <v>129</v>
      </c>
    </row>
    <row r="142" spans="2:65" s="12" customFormat="1">
      <c r="B142" s="144"/>
      <c r="D142" s="145" t="s">
        <v>137</v>
      </c>
      <c r="E142" s="146" t="s">
        <v>1</v>
      </c>
      <c r="F142" s="147" t="s">
        <v>140</v>
      </c>
      <c r="H142" s="146" t="s">
        <v>1</v>
      </c>
      <c r="I142" s="375"/>
      <c r="L142" s="144"/>
      <c r="M142" s="148"/>
      <c r="T142" s="149"/>
      <c r="AT142" s="146" t="s">
        <v>137</v>
      </c>
      <c r="AU142" s="146" t="s">
        <v>81</v>
      </c>
      <c r="AV142" s="12" t="s">
        <v>79</v>
      </c>
      <c r="AW142" s="12" t="s">
        <v>28</v>
      </c>
      <c r="AX142" s="12" t="s">
        <v>71</v>
      </c>
      <c r="AY142" s="146" t="s">
        <v>129</v>
      </c>
    </row>
    <row r="143" spans="2:65" s="13" customFormat="1">
      <c r="B143" s="150"/>
      <c r="D143" s="145" t="s">
        <v>137</v>
      </c>
      <c r="E143" s="151" t="s">
        <v>1</v>
      </c>
      <c r="F143" s="152" t="s">
        <v>141</v>
      </c>
      <c r="H143" s="153">
        <v>64</v>
      </c>
      <c r="I143" s="376"/>
      <c r="L143" s="150"/>
      <c r="M143" s="154"/>
      <c r="T143" s="155"/>
      <c r="AT143" s="151" t="s">
        <v>137</v>
      </c>
      <c r="AU143" s="151" t="s">
        <v>81</v>
      </c>
      <c r="AV143" s="13" t="s">
        <v>81</v>
      </c>
      <c r="AW143" s="13" t="s">
        <v>28</v>
      </c>
      <c r="AX143" s="13" t="s">
        <v>71</v>
      </c>
      <c r="AY143" s="151" t="s">
        <v>129</v>
      </c>
    </row>
    <row r="144" spans="2:65" s="14" customFormat="1">
      <c r="B144" s="156"/>
      <c r="D144" s="145" t="s">
        <v>137</v>
      </c>
      <c r="E144" s="157" t="s">
        <v>1</v>
      </c>
      <c r="F144" s="158" t="s">
        <v>142</v>
      </c>
      <c r="H144" s="159">
        <v>423.9</v>
      </c>
      <c r="I144" s="377"/>
      <c r="L144" s="156"/>
      <c r="M144" s="160"/>
      <c r="T144" s="161"/>
      <c r="AT144" s="157" t="s">
        <v>137</v>
      </c>
      <c r="AU144" s="157" t="s">
        <v>81</v>
      </c>
      <c r="AV144" s="14" t="s">
        <v>135</v>
      </c>
      <c r="AW144" s="14" t="s">
        <v>28</v>
      </c>
      <c r="AX144" s="14" t="s">
        <v>79</v>
      </c>
      <c r="AY144" s="157" t="s">
        <v>129</v>
      </c>
    </row>
    <row r="145" spans="2:65" s="1" customFormat="1" ht="33" customHeight="1">
      <c r="B145" s="28"/>
      <c r="C145" s="132" t="s">
        <v>135</v>
      </c>
      <c r="D145" s="132" t="s">
        <v>131</v>
      </c>
      <c r="E145" s="133" t="s">
        <v>148</v>
      </c>
      <c r="F145" s="134" t="s">
        <v>149</v>
      </c>
      <c r="G145" s="135" t="s">
        <v>134</v>
      </c>
      <c r="H145" s="136">
        <v>839.8</v>
      </c>
      <c r="I145" s="373"/>
      <c r="J145" s="137">
        <f>ROUND(I145*H145,2)</f>
        <v>0</v>
      </c>
      <c r="K145" s="138"/>
      <c r="L145" s="28"/>
      <c r="M145" s="374" t="s">
        <v>1</v>
      </c>
      <c r="N145" s="139" t="s">
        <v>37</v>
      </c>
      <c r="P145" s="140">
        <f>O145*H145</f>
        <v>0</v>
      </c>
      <c r="Q145" s="140">
        <v>9.0000000000000006E-5</v>
      </c>
      <c r="R145" s="140">
        <f>Q145*H145</f>
        <v>7.5581999999999996E-2</v>
      </c>
      <c r="S145" s="140">
        <v>0.115</v>
      </c>
      <c r="T145" s="141">
        <f>S145*H145</f>
        <v>96.576999999999998</v>
      </c>
      <c r="AR145" s="142" t="s">
        <v>135</v>
      </c>
      <c r="AT145" s="142" t="s">
        <v>131</v>
      </c>
      <c r="AU145" s="142" t="s">
        <v>81</v>
      </c>
      <c r="AY145" s="16" t="s">
        <v>129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79</v>
      </c>
      <c r="BK145" s="143">
        <f>ROUND(I145*H145,2)</f>
        <v>0</v>
      </c>
      <c r="BL145" s="16" t="s">
        <v>135</v>
      </c>
      <c r="BM145" s="142" t="s">
        <v>150</v>
      </c>
    </row>
    <row r="146" spans="2:65" s="1" customFormat="1" ht="19.5">
      <c r="B146" s="28"/>
      <c r="D146" s="145" t="s">
        <v>151</v>
      </c>
      <c r="F146" s="162" t="s">
        <v>152</v>
      </c>
      <c r="I146" s="378"/>
      <c r="L146" s="28"/>
      <c r="M146" s="163"/>
      <c r="T146" s="52"/>
      <c r="AT146" s="16" t="s">
        <v>151</v>
      </c>
      <c r="AU146" s="16" t="s">
        <v>81</v>
      </c>
    </row>
    <row r="147" spans="2:65" s="12" customFormat="1">
      <c r="B147" s="144"/>
      <c r="D147" s="145" t="s">
        <v>137</v>
      </c>
      <c r="E147" s="146" t="s">
        <v>1</v>
      </c>
      <c r="F147" s="147" t="s">
        <v>138</v>
      </c>
      <c r="H147" s="146" t="s">
        <v>1</v>
      </c>
      <c r="I147" s="375"/>
      <c r="L147" s="144"/>
      <c r="M147" s="148"/>
      <c r="T147" s="149"/>
      <c r="AT147" s="146" t="s">
        <v>137</v>
      </c>
      <c r="AU147" s="146" t="s">
        <v>81</v>
      </c>
      <c r="AV147" s="12" t="s">
        <v>79</v>
      </c>
      <c r="AW147" s="12" t="s">
        <v>28</v>
      </c>
      <c r="AX147" s="12" t="s">
        <v>71</v>
      </c>
      <c r="AY147" s="146" t="s">
        <v>129</v>
      </c>
    </row>
    <row r="148" spans="2:65" s="13" customFormat="1">
      <c r="B148" s="150"/>
      <c r="D148" s="145" t="s">
        <v>137</v>
      </c>
      <c r="E148" s="151" t="s">
        <v>1</v>
      </c>
      <c r="F148" s="152" t="s">
        <v>153</v>
      </c>
      <c r="H148" s="153">
        <v>719.8</v>
      </c>
      <c r="I148" s="376"/>
      <c r="L148" s="150"/>
      <c r="M148" s="154"/>
      <c r="T148" s="155"/>
      <c r="AT148" s="151" t="s">
        <v>137</v>
      </c>
      <c r="AU148" s="151" t="s">
        <v>81</v>
      </c>
      <c r="AV148" s="13" t="s">
        <v>81</v>
      </c>
      <c r="AW148" s="13" t="s">
        <v>28</v>
      </c>
      <c r="AX148" s="13" t="s">
        <v>71</v>
      </c>
      <c r="AY148" s="151" t="s">
        <v>129</v>
      </c>
    </row>
    <row r="149" spans="2:65" s="12" customFormat="1">
      <c r="B149" s="144"/>
      <c r="D149" s="145" t="s">
        <v>137</v>
      </c>
      <c r="E149" s="146" t="s">
        <v>1</v>
      </c>
      <c r="F149" s="147" t="s">
        <v>140</v>
      </c>
      <c r="H149" s="146" t="s">
        <v>1</v>
      </c>
      <c r="I149" s="375"/>
      <c r="L149" s="144"/>
      <c r="M149" s="148"/>
      <c r="T149" s="149"/>
      <c r="AT149" s="146" t="s">
        <v>137</v>
      </c>
      <c r="AU149" s="146" t="s">
        <v>81</v>
      </c>
      <c r="AV149" s="12" t="s">
        <v>79</v>
      </c>
      <c r="AW149" s="12" t="s">
        <v>28</v>
      </c>
      <c r="AX149" s="12" t="s">
        <v>71</v>
      </c>
      <c r="AY149" s="146" t="s">
        <v>129</v>
      </c>
    </row>
    <row r="150" spans="2:65" s="13" customFormat="1">
      <c r="B150" s="150"/>
      <c r="D150" s="145" t="s">
        <v>137</v>
      </c>
      <c r="E150" s="151" t="s">
        <v>1</v>
      </c>
      <c r="F150" s="152" t="s">
        <v>154</v>
      </c>
      <c r="H150" s="153">
        <v>120</v>
      </c>
      <c r="I150" s="376"/>
      <c r="L150" s="150"/>
      <c r="M150" s="154"/>
      <c r="T150" s="155"/>
      <c r="AT150" s="151" t="s">
        <v>137</v>
      </c>
      <c r="AU150" s="151" t="s">
        <v>81</v>
      </c>
      <c r="AV150" s="13" t="s">
        <v>81</v>
      </c>
      <c r="AW150" s="13" t="s">
        <v>28</v>
      </c>
      <c r="AX150" s="13" t="s">
        <v>71</v>
      </c>
      <c r="AY150" s="151" t="s">
        <v>129</v>
      </c>
    </row>
    <row r="151" spans="2:65" s="14" customFormat="1">
      <c r="B151" s="156"/>
      <c r="D151" s="145" t="s">
        <v>137</v>
      </c>
      <c r="E151" s="157" t="s">
        <v>1</v>
      </c>
      <c r="F151" s="158" t="s">
        <v>142</v>
      </c>
      <c r="H151" s="159">
        <v>839.8</v>
      </c>
      <c r="I151" s="377"/>
      <c r="L151" s="156"/>
      <c r="M151" s="160"/>
      <c r="T151" s="161"/>
      <c r="AT151" s="157" t="s">
        <v>137</v>
      </c>
      <c r="AU151" s="157" t="s">
        <v>81</v>
      </c>
      <c r="AV151" s="14" t="s">
        <v>135</v>
      </c>
      <c r="AW151" s="14" t="s">
        <v>28</v>
      </c>
      <c r="AX151" s="14" t="s">
        <v>79</v>
      </c>
      <c r="AY151" s="157" t="s">
        <v>129</v>
      </c>
    </row>
    <row r="152" spans="2:65" s="1" customFormat="1" ht="24.2" customHeight="1">
      <c r="B152" s="28"/>
      <c r="C152" s="132" t="s">
        <v>155</v>
      </c>
      <c r="D152" s="132" t="s">
        <v>131</v>
      </c>
      <c r="E152" s="133" t="s">
        <v>156</v>
      </c>
      <c r="F152" s="134" t="s">
        <v>157</v>
      </c>
      <c r="G152" s="135" t="s">
        <v>158</v>
      </c>
      <c r="H152" s="136">
        <v>438</v>
      </c>
      <c r="I152" s="373"/>
      <c r="J152" s="137">
        <f>ROUND(I152*H152,2)</f>
        <v>0</v>
      </c>
      <c r="K152" s="138"/>
      <c r="L152" s="28"/>
      <c r="M152" s="374" t="s">
        <v>1</v>
      </c>
      <c r="N152" s="139" t="s">
        <v>37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135</v>
      </c>
      <c r="AT152" s="142" t="s">
        <v>131</v>
      </c>
      <c r="AU152" s="142" t="s">
        <v>81</v>
      </c>
      <c r="AY152" s="16" t="s">
        <v>129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79</v>
      </c>
      <c r="BK152" s="143">
        <f>ROUND(I152*H152,2)</f>
        <v>0</v>
      </c>
      <c r="BL152" s="16" t="s">
        <v>135</v>
      </c>
      <c r="BM152" s="142" t="s">
        <v>159</v>
      </c>
    </row>
    <row r="153" spans="2:65" s="13" customFormat="1">
      <c r="B153" s="150"/>
      <c r="D153" s="145" t="s">
        <v>137</v>
      </c>
      <c r="E153" s="151" t="s">
        <v>1</v>
      </c>
      <c r="F153" s="152" t="s">
        <v>1340</v>
      </c>
      <c r="H153" s="153">
        <v>438</v>
      </c>
      <c r="I153" s="376"/>
      <c r="L153" s="150"/>
      <c r="M153" s="154"/>
      <c r="T153" s="155"/>
      <c r="AT153" s="151" t="s">
        <v>137</v>
      </c>
      <c r="AU153" s="151" t="s">
        <v>81</v>
      </c>
      <c r="AV153" s="13" t="s">
        <v>81</v>
      </c>
      <c r="AW153" s="13" t="s">
        <v>28</v>
      </c>
      <c r="AX153" s="13" t="s">
        <v>79</v>
      </c>
      <c r="AY153" s="151" t="s">
        <v>129</v>
      </c>
    </row>
    <row r="154" spans="2:65" s="1" customFormat="1" ht="24.2" customHeight="1">
      <c r="B154" s="28"/>
      <c r="C154" s="132" t="s">
        <v>160</v>
      </c>
      <c r="D154" s="132" t="s">
        <v>131</v>
      </c>
      <c r="E154" s="133" t="s">
        <v>161</v>
      </c>
      <c r="F154" s="134" t="s">
        <v>162</v>
      </c>
      <c r="G154" s="135" t="s">
        <v>163</v>
      </c>
      <c r="H154" s="136">
        <v>145.33000000000001</v>
      </c>
      <c r="I154" s="373"/>
      <c r="J154" s="137">
        <f>ROUND(I154*H154,2)</f>
        <v>0</v>
      </c>
      <c r="K154" s="138"/>
      <c r="L154" s="28"/>
      <c r="M154" s="374" t="s">
        <v>1</v>
      </c>
      <c r="N154" s="139" t="s">
        <v>37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135</v>
      </c>
      <c r="AT154" s="142" t="s">
        <v>131</v>
      </c>
      <c r="AU154" s="142" t="s">
        <v>81</v>
      </c>
      <c r="AY154" s="16" t="s">
        <v>129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79</v>
      </c>
      <c r="BK154" s="143">
        <f>ROUND(I154*H154,2)</f>
        <v>0</v>
      </c>
      <c r="BL154" s="16" t="s">
        <v>135</v>
      </c>
      <c r="BM154" s="142" t="s">
        <v>164</v>
      </c>
    </row>
    <row r="155" spans="2:65" s="13" customFormat="1">
      <c r="B155" s="150"/>
      <c r="D155" s="145" t="s">
        <v>137</v>
      </c>
      <c r="E155" s="151" t="s">
        <v>1</v>
      </c>
      <c r="F155" s="152" t="s">
        <v>165</v>
      </c>
      <c r="H155" s="153">
        <v>145.33000000000001</v>
      </c>
      <c r="I155" s="376"/>
      <c r="L155" s="150"/>
      <c r="M155" s="154"/>
      <c r="T155" s="155"/>
      <c r="AT155" s="151" t="s">
        <v>137</v>
      </c>
      <c r="AU155" s="151" t="s">
        <v>81</v>
      </c>
      <c r="AV155" s="13" t="s">
        <v>81</v>
      </c>
      <c r="AW155" s="13" t="s">
        <v>28</v>
      </c>
      <c r="AX155" s="13" t="s">
        <v>79</v>
      </c>
      <c r="AY155" s="151" t="s">
        <v>129</v>
      </c>
    </row>
    <row r="156" spans="2:65" s="1" customFormat="1" ht="16.5" customHeight="1">
      <c r="B156" s="28"/>
      <c r="C156" s="132" t="s">
        <v>166</v>
      </c>
      <c r="D156" s="132" t="s">
        <v>131</v>
      </c>
      <c r="E156" s="133" t="s">
        <v>167</v>
      </c>
      <c r="F156" s="134" t="s">
        <v>168</v>
      </c>
      <c r="G156" s="135" t="s">
        <v>169</v>
      </c>
      <c r="H156" s="136">
        <v>7</v>
      </c>
      <c r="I156" s="373"/>
      <c r="J156" s="137">
        <f>ROUND(I156*H156,2)</f>
        <v>0</v>
      </c>
      <c r="K156" s="138"/>
      <c r="L156" s="28"/>
      <c r="M156" s="374" t="s">
        <v>1</v>
      </c>
      <c r="N156" s="139" t="s">
        <v>37</v>
      </c>
      <c r="P156" s="140">
        <f>O156*H156</f>
        <v>0</v>
      </c>
      <c r="Q156" s="140">
        <v>3.6900000000000002E-2</v>
      </c>
      <c r="R156" s="140">
        <f>Q156*H156</f>
        <v>0.25830000000000003</v>
      </c>
      <c r="S156" s="140">
        <v>0</v>
      </c>
      <c r="T156" s="141">
        <f>S156*H156</f>
        <v>0</v>
      </c>
      <c r="AR156" s="142" t="s">
        <v>135</v>
      </c>
      <c r="AT156" s="142" t="s">
        <v>131</v>
      </c>
      <c r="AU156" s="142" t="s">
        <v>81</v>
      </c>
      <c r="AY156" s="16" t="s">
        <v>129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79</v>
      </c>
      <c r="BK156" s="143">
        <f>ROUND(I156*H156,2)</f>
        <v>0</v>
      </c>
      <c r="BL156" s="16" t="s">
        <v>135</v>
      </c>
      <c r="BM156" s="142" t="s">
        <v>170</v>
      </c>
    </row>
    <row r="157" spans="2:65" s="1" customFormat="1" ht="29.25">
      <c r="B157" s="28"/>
      <c r="D157" s="145" t="s">
        <v>151</v>
      </c>
      <c r="F157" s="162" t="s">
        <v>171</v>
      </c>
      <c r="I157" s="378"/>
      <c r="L157" s="28"/>
      <c r="M157" s="163"/>
      <c r="T157" s="52"/>
      <c r="AT157" s="16" t="s">
        <v>151</v>
      </c>
      <c r="AU157" s="16" t="s">
        <v>81</v>
      </c>
    </row>
    <row r="158" spans="2:65" s="1" customFormat="1" ht="24.2" customHeight="1">
      <c r="B158" s="28"/>
      <c r="C158" s="132" t="s">
        <v>172</v>
      </c>
      <c r="D158" s="132" t="s">
        <v>131</v>
      </c>
      <c r="E158" s="133" t="s">
        <v>173</v>
      </c>
      <c r="F158" s="134" t="s">
        <v>174</v>
      </c>
      <c r="G158" s="135" t="s">
        <v>169</v>
      </c>
      <c r="H158" s="136">
        <v>1</v>
      </c>
      <c r="I158" s="373"/>
      <c r="J158" s="137">
        <f>ROUND(I158*H158,2)</f>
        <v>0</v>
      </c>
      <c r="K158" s="138"/>
      <c r="L158" s="28"/>
      <c r="M158" s="374" t="s">
        <v>1</v>
      </c>
      <c r="N158" s="139" t="s">
        <v>37</v>
      </c>
      <c r="P158" s="140">
        <f>O158*H158</f>
        <v>0</v>
      </c>
      <c r="Q158" s="140">
        <v>8.6800000000000002E-3</v>
      </c>
      <c r="R158" s="140">
        <f>Q158*H158</f>
        <v>8.6800000000000002E-3</v>
      </c>
      <c r="S158" s="140">
        <v>0</v>
      </c>
      <c r="T158" s="141">
        <f>S158*H158</f>
        <v>0</v>
      </c>
      <c r="AR158" s="142" t="s">
        <v>135</v>
      </c>
      <c r="AT158" s="142" t="s">
        <v>131</v>
      </c>
      <c r="AU158" s="142" t="s">
        <v>81</v>
      </c>
      <c r="AY158" s="16" t="s">
        <v>129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79</v>
      </c>
      <c r="BK158" s="143">
        <f>ROUND(I158*H158,2)</f>
        <v>0</v>
      </c>
      <c r="BL158" s="16" t="s">
        <v>135</v>
      </c>
      <c r="BM158" s="142" t="s">
        <v>175</v>
      </c>
    </row>
    <row r="159" spans="2:65" s="1" customFormat="1" ht="19.5">
      <c r="B159" s="28"/>
      <c r="D159" s="145" t="s">
        <v>151</v>
      </c>
      <c r="F159" s="162" t="s">
        <v>176</v>
      </c>
      <c r="I159" s="378"/>
      <c r="L159" s="28"/>
      <c r="M159" s="163"/>
      <c r="T159" s="52"/>
      <c r="AT159" s="16" t="s">
        <v>151</v>
      </c>
      <c r="AU159" s="16" t="s">
        <v>81</v>
      </c>
    </row>
    <row r="160" spans="2:65" s="1" customFormat="1" ht="24.2" customHeight="1">
      <c r="B160" s="28"/>
      <c r="C160" s="132" t="s">
        <v>177</v>
      </c>
      <c r="D160" s="132" t="s">
        <v>131</v>
      </c>
      <c r="E160" s="133" t="s">
        <v>178</v>
      </c>
      <c r="F160" s="134" t="s">
        <v>179</v>
      </c>
      <c r="G160" s="135" t="s">
        <v>169</v>
      </c>
      <c r="H160" s="136">
        <v>2</v>
      </c>
      <c r="I160" s="373"/>
      <c r="J160" s="137">
        <f>ROUND(I160*H160,2)</f>
        <v>0</v>
      </c>
      <c r="K160" s="138"/>
      <c r="L160" s="28"/>
      <c r="M160" s="374" t="s">
        <v>1</v>
      </c>
      <c r="N160" s="139" t="s">
        <v>37</v>
      </c>
      <c r="P160" s="140">
        <f>O160*H160</f>
        <v>0</v>
      </c>
      <c r="Q160" s="140">
        <v>8.6800000000000002E-3</v>
      </c>
      <c r="R160" s="140">
        <f>Q160*H160</f>
        <v>1.736E-2</v>
      </c>
      <c r="S160" s="140">
        <v>0</v>
      </c>
      <c r="T160" s="141">
        <f>S160*H160</f>
        <v>0</v>
      </c>
      <c r="AR160" s="142" t="s">
        <v>135</v>
      </c>
      <c r="AT160" s="142" t="s">
        <v>131</v>
      </c>
      <c r="AU160" s="142" t="s">
        <v>81</v>
      </c>
      <c r="AY160" s="16" t="s">
        <v>129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79</v>
      </c>
      <c r="BK160" s="143">
        <f>ROUND(I160*H160,2)</f>
        <v>0</v>
      </c>
      <c r="BL160" s="16" t="s">
        <v>135</v>
      </c>
      <c r="BM160" s="142" t="s">
        <v>180</v>
      </c>
    </row>
    <row r="161" spans="2:65" s="1" customFormat="1" ht="29.25">
      <c r="B161" s="28"/>
      <c r="D161" s="145" t="s">
        <v>151</v>
      </c>
      <c r="F161" s="162" t="s">
        <v>181</v>
      </c>
      <c r="I161" s="378"/>
      <c r="L161" s="28"/>
      <c r="M161" s="163"/>
      <c r="T161" s="52"/>
      <c r="AT161" s="16" t="s">
        <v>151</v>
      </c>
      <c r="AU161" s="16" t="s">
        <v>81</v>
      </c>
    </row>
    <row r="162" spans="2:65" s="1" customFormat="1" ht="24.2" customHeight="1">
      <c r="B162" s="28"/>
      <c r="C162" s="132" t="s">
        <v>182</v>
      </c>
      <c r="D162" s="132" t="s">
        <v>131</v>
      </c>
      <c r="E162" s="133" t="s">
        <v>183</v>
      </c>
      <c r="F162" s="134" t="s">
        <v>184</v>
      </c>
      <c r="G162" s="135" t="s">
        <v>169</v>
      </c>
      <c r="H162" s="136">
        <v>4</v>
      </c>
      <c r="I162" s="373"/>
      <c r="J162" s="137">
        <f>ROUND(I162*H162,2)</f>
        <v>0</v>
      </c>
      <c r="K162" s="138"/>
      <c r="L162" s="28"/>
      <c r="M162" s="374" t="s">
        <v>1</v>
      </c>
      <c r="N162" s="139" t="s">
        <v>37</v>
      </c>
      <c r="P162" s="140">
        <f>O162*H162</f>
        <v>0</v>
      </c>
      <c r="Q162" s="140">
        <v>3.6900000000000002E-2</v>
      </c>
      <c r="R162" s="140">
        <f>Q162*H162</f>
        <v>0.14760000000000001</v>
      </c>
      <c r="S162" s="140">
        <v>0</v>
      </c>
      <c r="T162" s="141">
        <f>S162*H162</f>
        <v>0</v>
      </c>
      <c r="AR162" s="142" t="s">
        <v>135</v>
      </c>
      <c r="AT162" s="142" t="s">
        <v>131</v>
      </c>
      <c r="AU162" s="142" t="s">
        <v>81</v>
      </c>
      <c r="AY162" s="16" t="s">
        <v>129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79</v>
      </c>
      <c r="BK162" s="143">
        <f>ROUND(I162*H162,2)</f>
        <v>0</v>
      </c>
      <c r="BL162" s="16" t="s">
        <v>135</v>
      </c>
      <c r="BM162" s="142" t="s">
        <v>185</v>
      </c>
    </row>
    <row r="163" spans="2:65" s="1" customFormat="1" ht="24.2" customHeight="1">
      <c r="B163" s="28"/>
      <c r="C163" s="132" t="s">
        <v>186</v>
      </c>
      <c r="D163" s="132" t="s">
        <v>131</v>
      </c>
      <c r="E163" s="133" t="s">
        <v>187</v>
      </c>
      <c r="F163" s="134" t="s">
        <v>188</v>
      </c>
      <c r="G163" s="135" t="s">
        <v>134</v>
      </c>
      <c r="H163" s="136">
        <v>382.47</v>
      </c>
      <c r="I163" s="373"/>
      <c r="J163" s="137">
        <f>ROUND(I163*H163,2)</f>
        <v>0</v>
      </c>
      <c r="K163" s="138"/>
      <c r="L163" s="28"/>
      <c r="M163" s="374" t="s">
        <v>1</v>
      </c>
      <c r="N163" s="139" t="s">
        <v>37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135</v>
      </c>
      <c r="AT163" s="142" t="s">
        <v>131</v>
      </c>
      <c r="AU163" s="142" t="s">
        <v>81</v>
      </c>
      <c r="AY163" s="16" t="s">
        <v>129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79</v>
      </c>
      <c r="BK163" s="143">
        <f>ROUND(I163*H163,2)</f>
        <v>0</v>
      </c>
      <c r="BL163" s="16" t="s">
        <v>135</v>
      </c>
      <c r="BM163" s="142" t="s">
        <v>189</v>
      </c>
    </row>
    <row r="164" spans="2:65" s="13" customFormat="1">
      <c r="B164" s="150"/>
      <c r="D164" s="145" t="s">
        <v>137</v>
      </c>
      <c r="E164" s="151" t="s">
        <v>1</v>
      </c>
      <c r="F164" s="152" t="s">
        <v>190</v>
      </c>
      <c r="H164" s="153">
        <v>12</v>
      </c>
      <c r="I164" s="376"/>
      <c r="L164" s="150"/>
      <c r="M164" s="154"/>
      <c r="T164" s="155"/>
      <c r="AT164" s="151" t="s">
        <v>137</v>
      </c>
      <c r="AU164" s="151" t="s">
        <v>81</v>
      </c>
      <c r="AV164" s="13" t="s">
        <v>81</v>
      </c>
      <c r="AW164" s="13" t="s">
        <v>28</v>
      </c>
      <c r="AX164" s="13" t="s">
        <v>71</v>
      </c>
      <c r="AY164" s="151" t="s">
        <v>129</v>
      </c>
    </row>
    <row r="165" spans="2:65" s="13" customFormat="1">
      <c r="B165" s="150"/>
      <c r="D165" s="145" t="s">
        <v>137</v>
      </c>
      <c r="E165" s="151" t="s">
        <v>1</v>
      </c>
      <c r="F165" s="152" t="s">
        <v>191</v>
      </c>
      <c r="H165" s="153">
        <v>338.3</v>
      </c>
      <c r="I165" s="376"/>
      <c r="L165" s="150"/>
      <c r="M165" s="154"/>
      <c r="T165" s="155"/>
      <c r="AT165" s="151" t="s">
        <v>137</v>
      </c>
      <c r="AU165" s="151" t="s">
        <v>81</v>
      </c>
      <c r="AV165" s="13" t="s">
        <v>81</v>
      </c>
      <c r="AW165" s="13" t="s">
        <v>28</v>
      </c>
      <c r="AX165" s="13" t="s">
        <v>71</v>
      </c>
      <c r="AY165" s="151" t="s">
        <v>129</v>
      </c>
    </row>
    <row r="166" spans="2:65" s="13" customFormat="1">
      <c r="B166" s="150"/>
      <c r="D166" s="145" t="s">
        <v>137</v>
      </c>
      <c r="E166" s="151" t="s">
        <v>1</v>
      </c>
      <c r="F166" s="152" t="s">
        <v>192</v>
      </c>
      <c r="H166" s="153">
        <v>6.25</v>
      </c>
      <c r="I166" s="376"/>
      <c r="L166" s="150"/>
      <c r="M166" s="154"/>
      <c r="T166" s="155"/>
      <c r="AT166" s="151" t="s">
        <v>137</v>
      </c>
      <c r="AU166" s="151" t="s">
        <v>81</v>
      </c>
      <c r="AV166" s="13" t="s">
        <v>81</v>
      </c>
      <c r="AW166" s="13" t="s">
        <v>28</v>
      </c>
      <c r="AX166" s="13" t="s">
        <v>71</v>
      </c>
      <c r="AY166" s="151" t="s">
        <v>129</v>
      </c>
    </row>
    <row r="167" spans="2:65" s="13" customFormat="1">
      <c r="B167" s="150"/>
      <c r="D167" s="145" t="s">
        <v>137</v>
      </c>
      <c r="E167" s="151" t="s">
        <v>1</v>
      </c>
      <c r="F167" s="152" t="s">
        <v>193</v>
      </c>
      <c r="H167" s="153">
        <v>25.92</v>
      </c>
      <c r="I167" s="376"/>
      <c r="L167" s="150"/>
      <c r="M167" s="154"/>
      <c r="T167" s="155"/>
      <c r="AT167" s="151" t="s">
        <v>137</v>
      </c>
      <c r="AU167" s="151" t="s">
        <v>81</v>
      </c>
      <c r="AV167" s="13" t="s">
        <v>81</v>
      </c>
      <c r="AW167" s="13" t="s">
        <v>28</v>
      </c>
      <c r="AX167" s="13" t="s">
        <v>71</v>
      </c>
      <c r="AY167" s="151" t="s">
        <v>129</v>
      </c>
    </row>
    <row r="168" spans="2:65" s="14" customFormat="1">
      <c r="B168" s="156"/>
      <c r="D168" s="145" t="s">
        <v>137</v>
      </c>
      <c r="E168" s="157" t="s">
        <v>1</v>
      </c>
      <c r="F168" s="158" t="s">
        <v>142</v>
      </c>
      <c r="H168" s="159">
        <v>382.47</v>
      </c>
      <c r="I168" s="377"/>
      <c r="L168" s="156"/>
      <c r="M168" s="160"/>
      <c r="T168" s="161"/>
      <c r="AT168" s="157" t="s">
        <v>137</v>
      </c>
      <c r="AU168" s="157" t="s">
        <v>81</v>
      </c>
      <c r="AV168" s="14" t="s">
        <v>135</v>
      </c>
      <c r="AW168" s="14" t="s">
        <v>28</v>
      </c>
      <c r="AX168" s="14" t="s">
        <v>79</v>
      </c>
      <c r="AY168" s="157" t="s">
        <v>129</v>
      </c>
    </row>
    <row r="169" spans="2:65" s="1" customFormat="1" ht="24.2" customHeight="1">
      <c r="B169" s="28"/>
      <c r="C169" s="132" t="s">
        <v>194</v>
      </c>
      <c r="D169" s="132" t="s">
        <v>131</v>
      </c>
      <c r="E169" s="133" t="s">
        <v>195</v>
      </c>
      <c r="F169" s="134" t="s">
        <v>196</v>
      </c>
      <c r="G169" s="135" t="s">
        <v>197</v>
      </c>
      <c r="H169" s="136">
        <v>47.6</v>
      </c>
      <c r="I169" s="373"/>
      <c r="J169" s="137">
        <f>ROUND(I169*H169,2)</f>
        <v>0</v>
      </c>
      <c r="K169" s="138"/>
      <c r="L169" s="28"/>
      <c r="M169" s="374" t="s">
        <v>1</v>
      </c>
      <c r="N169" s="139" t="s">
        <v>37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135</v>
      </c>
      <c r="AT169" s="142" t="s">
        <v>131</v>
      </c>
      <c r="AU169" s="142" t="s">
        <v>81</v>
      </c>
      <c r="AY169" s="16" t="s">
        <v>129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79</v>
      </c>
      <c r="BK169" s="143">
        <f>ROUND(I169*H169,2)</f>
        <v>0</v>
      </c>
      <c r="BL169" s="16" t="s">
        <v>135</v>
      </c>
      <c r="BM169" s="142" t="s">
        <v>198</v>
      </c>
    </row>
    <row r="170" spans="2:65" s="13" customFormat="1">
      <c r="B170" s="150"/>
      <c r="D170" s="145" t="s">
        <v>137</v>
      </c>
      <c r="E170" s="151" t="s">
        <v>1</v>
      </c>
      <c r="F170" s="152" t="s">
        <v>199</v>
      </c>
      <c r="H170" s="153">
        <v>47.6</v>
      </c>
      <c r="I170" s="376"/>
      <c r="L170" s="150"/>
      <c r="M170" s="154"/>
      <c r="T170" s="155"/>
      <c r="AT170" s="151" t="s">
        <v>137</v>
      </c>
      <c r="AU170" s="151" t="s">
        <v>81</v>
      </c>
      <c r="AV170" s="13" t="s">
        <v>81</v>
      </c>
      <c r="AW170" s="13" t="s">
        <v>28</v>
      </c>
      <c r="AX170" s="13" t="s">
        <v>79</v>
      </c>
      <c r="AY170" s="151" t="s">
        <v>129</v>
      </c>
    </row>
    <row r="171" spans="2:65" s="1" customFormat="1" ht="24.2" customHeight="1">
      <c r="B171" s="28"/>
      <c r="C171" s="132" t="s">
        <v>200</v>
      </c>
      <c r="D171" s="132" t="s">
        <v>131</v>
      </c>
      <c r="E171" s="133" t="s">
        <v>201</v>
      </c>
      <c r="F171" s="134" t="s">
        <v>202</v>
      </c>
      <c r="G171" s="135" t="s">
        <v>197</v>
      </c>
      <c r="H171" s="136">
        <v>20.199000000000002</v>
      </c>
      <c r="I171" s="373"/>
      <c r="J171" s="137">
        <f>ROUND(I171*H171,2)</f>
        <v>0</v>
      </c>
      <c r="K171" s="138"/>
      <c r="L171" s="28"/>
      <c r="M171" s="374" t="s">
        <v>1</v>
      </c>
      <c r="N171" s="139" t="s">
        <v>37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135</v>
      </c>
      <c r="AT171" s="142" t="s">
        <v>131</v>
      </c>
      <c r="AU171" s="142" t="s">
        <v>81</v>
      </c>
      <c r="AY171" s="16" t="s">
        <v>129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79</v>
      </c>
      <c r="BK171" s="143">
        <f>ROUND(I171*H171,2)</f>
        <v>0</v>
      </c>
      <c r="BL171" s="16" t="s">
        <v>135</v>
      </c>
      <c r="BM171" s="142" t="s">
        <v>203</v>
      </c>
    </row>
    <row r="172" spans="2:65" s="1" customFormat="1" ht="19.5">
      <c r="B172" s="28"/>
      <c r="D172" s="145" t="s">
        <v>151</v>
      </c>
      <c r="F172" s="162" t="s">
        <v>204</v>
      </c>
      <c r="I172" s="378"/>
      <c r="L172" s="28"/>
      <c r="M172" s="163"/>
      <c r="T172" s="52"/>
      <c r="AT172" s="16" t="s">
        <v>151</v>
      </c>
      <c r="AU172" s="16" t="s">
        <v>81</v>
      </c>
    </row>
    <row r="173" spans="2:65" s="13" customFormat="1">
      <c r="B173" s="150"/>
      <c r="D173" s="145" t="s">
        <v>137</v>
      </c>
      <c r="E173" s="151" t="s">
        <v>1</v>
      </c>
      <c r="F173" s="152" t="s">
        <v>1341</v>
      </c>
      <c r="H173" s="153">
        <v>20.199000000000002</v>
      </c>
      <c r="I173" s="376"/>
      <c r="L173" s="150"/>
      <c r="M173" s="154"/>
      <c r="T173" s="155"/>
      <c r="AT173" s="151" t="s">
        <v>137</v>
      </c>
      <c r="AU173" s="151" t="s">
        <v>81</v>
      </c>
      <c r="AV173" s="13" t="s">
        <v>81</v>
      </c>
      <c r="AW173" s="13" t="s">
        <v>28</v>
      </c>
      <c r="AX173" s="13" t="s">
        <v>79</v>
      </c>
      <c r="AY173" s="151" t="s">
        <v>129</v>
      </c>
    </row>
    <row r="174" spans="2:65" s="1" customFormat="1" ht="33" customHeight="1">
      <c r="B174" s="28"/>
      <c r="C174" s="132" t="s">
        <v>205</v>
      </c>
      <c r="D174" s="132" t="s">
        <v>131</v>
      </c>
      <c r="E174" s="133" t="s">
        <v>1342</v>
      </c>
      <c r="F174" s="134" t="s">
        <v>1343</v>
      </c>
      <c r="G174" s="135" t="s">
        <v>197</v>
      </c>
      <c r="H174" s="136">
        <v>100.996</v>
      </c>
      <c r="I174" s="373"/>
      <c r="J174" s="137">
        <f>ROUND(I174*H174,2)</f>
        <v>0</v>
      </c>
      <c r="K174" s="138"/>
      <c r="L174" s="28"/>
      <c r="M174" s="374" t="s">
        <v>1</v>
      </c>
      <c r="N174" s="139" t="s">
        <v>37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135</v>
      </c>
      <c r="AT174" s="142" t="s">
        <v>131</v>
      </c>
      <c r="AU174" s="142" t="s">
        <v>81</v>
      </c>
      <c r="AY174" s="16" t="s">
        <v>129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79</v>
      </c>
      <c r="BK174" s="143">
        <f>ROUND(I174*H174,2)</f>
        <v>0</v>
      </c>
      <c r="BL174" s="16" t="s">
        <v>135</v>
      </c>
      <c r="BM174" s="142" t="s">
        <v>215</v>
      </c>
    </row>
    <row r="175" spans="2:65" s="12" customFormat="1">
      <c r="B175" s="144"/>
      <c r="D175" s="145" t="s">
        <v>137</v>
      </c>
      <c r="E175" s="146" t="s">
        <v>1</v>
      </c>
      <c r="F175" s="147" t="s">
        <v>1344</v>
      </c>
      <c r="H175" s="146" t="s">
        <v>1</v>
      </c>
      <c r="I175" s="375"/>
      <c r="L175" s="144"/>
      <c r="M175" s="148"/>
      <c r="T175" s="149"/>
      <c r="AT175" s="146" t="s">
        <v>137</v>
      </c>
      <c r="AU175" s="146" t="s">
        <v>81</v>
      </c>
      <c r="AV175" s="12" t="s">
        <v>79</v>
      </c>
      <c r="AW175" s="12" t="s">
        <v>28</v>
      </c>
      <c r="AX175" s="12" t="s">
        <v>71</v>
      </c>
      <c r="AY175" s="146" t="s">
        <v>129</v>
      </c>
    </row>
    <row r="176" spans="2:65" s="13" customFormat="1">
      <c r="B176" s="150"/>
      <c r="D176" s="145" t="s">
        <v>137</v>
      </c>
      <c r="E176" s="151" t="s">
        <v>1</v>
      </c>
      <c r="F176" s="152" t="s">
        <v>210</v>
      </c>
      <c r="H176" s="153">
        <v>7.1879999999999997</v>
      </c>
      <c r="I176" s="376"/>
      <c r="L176" s="150"/>
      <c r="M176" s="154"/>
      <c r="T176" s="155"/>
      <c r="AT176" s="151" t="s">
        <v>137</v>
      </c>
      <c r="AU176" s="151" t="s">
        <v>81</v>
      </c>
      <c r="AV176" s="13" t="s">
        <v>81</v>
      </c>
      <c r="AW176" s="13" t="s">
        <v>28</v>
      </c>
      <c r="AX176" s="13" t="s">
        <v>71</v>
      </c>
      <c r="AY176" s="151" t="s">
        <v>129</v>
      </c>
    </row>
    <row r="177" spans="2:65" s="13" customFormat="1">
      <c r="B177" s="150"/>
      <c r="D177" s="145" t="s">
        <v>137</v>
      </c>
      <c r="E177" s="151" t="s">
        <v>1</v>
      </c>
      <c r="F177" s="152" t="s">
        <v>211</v>
      </c>
      <c r="H177" s="153">
        <v>29.808</v>
      </c>
      <c r="I177" s="376"/>
      <c r="L177" s="150"/>
      <c r="M177" s="154"/>
      <c r="T177" s="155"/>
      <c r="AT177" s="151" t="s">
        <v>137</v>
      </c>
      <c r="AU177" s="151" t="s">
        <v>81</v>
      </c>
      <c r="AV177" s="13" t="s">
        <v>81</v>
      </c>
      <c r="AW177" s="13" t="s">
        <v>28</v>
      </c>
      <c r="AX177" s="13" t="s">
        <v>71</v>
      </c>
      <c r="AY177" s="151" t="s">
        <v>129</v>
      </c>
    </row>
    <row r="178" spans="2:65" s="13" customFormat="1">
      <c r="B178" s="150"/>
      <c r="D178" s="145" t="s">
        <v>137</v>
      </c>
      <c r="E178" s="151" t="s">
        <v>1</v>
      </c>
      <c r="F178" s="152" t="s">
        <v>212</v>
      </c>
      <c r="H178" s="153">
        <v>64</v>
      </c>
      <c r="I178" s="376"/>
      <c r="L178" s="150"/>
      <c r="M178" s="154"/>
      <c r="T178" s="155"/>
      <c r="AT178" s="151" t="s">
        <v>137</v>
      </c>
      <c r="AU178" s="151" t="s">
        <v>81</v>
      </c>
      <c r="AV178" s="13" t="s">
        <v>81</v>
      </c>
      <c r="AW178" s="13" t="s">
        <v>28</v>
      </c>
      <c r="AX178" s="13" t="s">
        <v>71</v>
      </c>
      <c r="AY178" s="151" t="s">
        <v>129</v>
      </c>
    </row>
    <row r="179" spans="2:65" s="14" customFormat="1">
      <c r="B179" s="156"/>
      <c r="D179" s="145" t="s">
        <v>137</v>
      </c>
      <c r="E179" s="157" t="s">
        <v>1</v>
      </c>
      <c r="F179" s="158" t="s">
        <v>142</v>
      </c>
      <c r="H179" s="159">
        <v>100.996</v>
      </c>
      <c r="I179" s="377"/>
      <c r="L179" s="156"/>
      <c r="M179" s="160"/>
      <c r="T179" s="161"/>
      <c r="AT179" s="157" t="s">
        <v>137</v>
      </c>
      <c r="AU179" s="157" t="s">
        <v>81</v>
      </c>
      <c r="AV179" s="14" t="s">
        <v>135</v>
      </c>
      <c r="AW179" s="14" t="s">
        <v>28</v>
      </c>
      <c r="AX179" s="14" t="s">
        <v>79</v>
      </c>
      <c r="AY179" s="157" t="s">
        <v>129</v>
      </c>
    </row>
    <row r="180" spans="2:65" s="1" customFormat="1" ht="33" customHeight="1">
      <c r="B180" s="28"/>
      <c r="C180" s="132" t="s">
        <v>8</v>
      </c>
      <c r="D180" s="132" t="s">
        <v>131</v>
      </c>
      <c r="E180" s="133" t="s">
        <v>206</v>
      </c>
      <c r="F180" s="134" t="s">
        <v>207</v>
      </c>
      <c r="G180" s="135" t="s">
        <v>197</v>
      </c>
      <c r="H180" s="136">
        <v>100.996</v>
      </c>
      <c r="I180" s="373"/>
      <c r="J180" s="137">
        <f>ROUND(I180*H180,2)</f>
        <v>0</v>
      </c>
      <c r="K180" s="138"/>
      <c r="L180" s="28"/>
      <c r="M180" s="374" t="s">
        <v>1</v>
      </c>
      <c r="N180" s="139" t="s">
        <v>37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135</v>
      </c>
      <c r="AT180" s="142" t="s">
        <v>131</v>
      </c>
      <c r="AU180" s="142" t="s">
        <v>81</v>
      </c>
      <c r="AY180" s="16" t="s">
        <v>129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79</v>
      </c>
      <c r="BK180" s="143">
        <f>ROUND(I180*H180,2)</f>
        <v>0</v>
      </c>
      <c r="BL180" s="16" t="s">
        <v>135</v>
      </c>
      <c r="BM180" s="142" t="s">
        <v>208</v>
      </c>
    </row>
    <row r="181" spans="2:65" s="12" customFormat="1">
      <c r="B181" s="144"/>
      <c r="D181" s="145" t="s">
        <v>137</v>
      </c>
      <c r="E181" s="146" t="s">
        <v>1</v>
      </c>
      <c r="F181" s="147" t="s">
        <v>209</v>
      </c>
      <c r="H181" s="146" t="s">
        <v>1</v>
      </c>
      <c r="I181" s="375"/>
      <c r="L181" s="144"/>
      <c r="M181" s="148"/>
      <c r="T181" s="149"/>
      <c r="AT181" s="146" t="s">
        <v>137</v>
      </c>
      <c r="AU181" s="146" t="s">
        <v>81</v>
      </c>
      <c r="AV181" s="12" t="s">
        <v>79</v>
      </c>
      <c r="AW181" s="12" t="s">
        <v>28</v>
      </c>
      <c r="AX181" s="12" t="s">
        <v>71</v>
      </c>
      <c r="AY181" s="146" t="s">
        <v>129</v>
      </c>
    </row>
    <row r="182" spans="2:65" s="13" customFormat="1">
      <c r="B182" s="150"/>
      <c r="D182" s="145" t="s">
        <v>137</v>
      </c>
      <c r="E182" s="151" t="s">
        <v>1</v>
      </c>
      <c r="F182" s="152" t="s">
        <v>210</v>
      </c>
      <c r="H182" s="153">
        <v>7.1879999999999997</v>
      </c>
      <c r="I182" s="376"/>
      <c r="L182" s="150"/>
      <c r="M182" s="154"/>
      <c r="T182" s="155"/>
      <c r="AT182" s="151" t="s">
        <v>137</v>
      </c>
      <c r="AU182" s="151" t="s">
        <v>81</v>
      </c>
      <c r="AV182" s="13" t="s">
        <v>81</v>
      </c>
      <c r="AW182" s="13" t="s">
        <v>28</v>
      </c>
      <c r="AX182" s="13" t="s">
        <v>71</v>
      </c>
      <c r="AY182" s="151" t="s">
        <v>129</v>
      </c>
    </row>
    <row r="183" spans="2:65" s="13" customFormat="1">
      <c r="B183" s="150"/>
      <c r="D183" s="145" t="s">
        <v>137</v>
      </c>
      <c r="E183" s="151" t="s">
        <v>1</v>
      </c>
      <c r="F183" s="152" t="s">
        <v>211</v>
      </c>
      <c r="H183" s="153">
        <v>29.808</v>
      </c>
      <c r="I183" s="376"/>
      <c r="L183" s="150"/>
      <c r="M183" s="154"/>
      <c r="T183" s="155"/>
      <c r="AT183" s="151" t="s">
        <v>137</v>
      </c>
      <c r="AU183" s="151" t="s">
        <v>81</v>
      </c>
      <c r="AV183" s="13" t="s">
        <v>81</v>
      </c>
      <c r="AW183" s="13" t="s">
        <v>28</v>
      </c>
      <c r="AX183" s="13" t="s">
        <v>71</v>
      </c>
      <c r="AY183" s="151" t="s">
        <v>129</v>
      </c>
    </row>
    <row r="184" spans="2:65" s="13" customFormat="1">
      <c r="B184" s="150"/>
      <c r="D184" s="145" t="s">
        <v>137</v>
      </c>
      <c r="E184" s="151" t="s">
        <v>1</v>
      </c>
      <c r="F184" s="152" t="s">
        <v>212</v>
      </c>
      <c r="H184" s="153">
        <v>64</v>
      </c>
      <c r="I184" s="376"/>
      <c r="L184" s="150"/>
      <c r="M184" s="154"/>
      <c r="T184" s="155"/>
      <c r="AT184" s="151" t="s">
        <v>137</v>
      </c>
      <c r="AU184" s="151" t="s">
        <v>81</v>
      </c>
      <c r="AV184" s="13" t="s">
        <v>81</v>
      </c>
      <c r="AW184" s="13" t="s">
        <v>28</v>
      </c>
      <c r="AX184" s="13" t="s">
        <v>71</v>
      </c>
      <c r="AY184" s="151" t="s">
        <v>129</v>
      </c>
    </row>
    <row r="185" spans="2:65" s="14" customFormat="1">
      <c r="B185" s="156"/>
      <c r="D185" s="145" t="s">
        <v>137</v>
      </c>
      <c r="E185" s="157" t="s">
        <v>1</v>
      </c>
      <c r="F185" s="158" t="s">
        <v>142</v>
      </c>
      <c r="H185" s="159">
        <v>100.996</v>
      </c>
      <c r="I185" s="377"/>
      <c r="L185" s="156"/>
      <c r="M185" s="160"/>
      <c r="T185" s="161"/>
      <c r="AT185" s="157" t="s">
        <v>137</v>
      </c>
      <c r="AU185" s="157" t="s">
        <v>81</v>
      </c>
      <c r="AV185" s="14" t="s">
        <v>135</v>
      </c>
      <c r="AW185" s="14" t="s">
        <v>28</v>
      </c>
      <c r="AX185" s="14" t="s">
        <v>79</v>
      </c>
      <c r="AY185" s="157" t="s">
        <v>129</v>
      </c>
    </row>
    <row r="186" spans="2:65" s="1" customFormat="1" ht="33" customHeight="1">
      <c r="B186" s="28"/>
      <c r="C186" s="132" t="s">
        <v>217</v>
      </c>
      <c r="D186" s="132" t="s">
        <v>131</v>
      </c>
      <c r="E186" s="133" t="s">
        <v>1345</v>
      </c>
      <c r="F186" s="134" t="s">
        <v>1346</v>
      </c>
      <c r="G186" s="135" t="s">
        <v>197</v>
      </c>
      <c r="H186" s="136">
        <v>639.17999999999995</v>
      </c>
      <c r="I186" s="373"/>
      <c r="J186" s="137">
        <f>ROUND(I186*H186,2)</f>
        <v>0</v>
      </c>
      <c r="K186" s="138"/>
      <c r="L186" s="28"/>
      <c r="M186" s="374" t="s">
        <v>1</v>
      </c>
      <c r="N186" s="139" t="s">
        <v>37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135</v>
      </c>
      <c r="AT186" s="142" t="s">
        <v>131</v>
      </c>
      <c r="AU186" s="142" t="s">
        <v>81</v>
      </c>
      <c r="AY186" s="16" t="s">
        <v>129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79</v>
      </c>
      <c r="BK186" s="143">
        <f>ROUND(I186*H186,2)</f>
        <v>0</v>
      </c>
      <c r="BL186" s="16" t="s">
        <v>135</v>
      </c>
      <c r="BM186" s="142" t="s">
        <v>228</v>
      </c>
    </row>
    <row r="187" spans="2:65" s="12" customFormat="1">
      <c r="B187" s="144"/>
      <c r="D187" s="145" t="s">
        <v>137</v>
      </c>
      <c r="E187" s="146" t="s">
        <v>1</v>
      </c>
      <c r="F187" s="147" t="s">
        <v>1347</v>
      </c>
      <c r="H187" s="146" t="s">
        <v>1</v>
      </c>
      <c r="I187" s="375"/>
      <c r="L187" s="144"/>
      <c r="M187" s="148"/>
      <c r="T187" s="149"/>
      <c r="AT187" s="146" t="s">
        <v>137</v>
      </c>
      <c r="AU187" s="146" t="s">
        <v>81</v>
      </c>
      <c r="AV187" s="12" t="s">
        <v>79</v>
      </c>
      <c r="AW187" s="12" t="s">
        <v>28</v>
      </c>
      <c r="AX187" s="12" t="s">
        <v>71</v>
      </c>
      <c r="AY187" s="146" t="s">
        <v>129</v>
      </c>
    </row>
    <row r="188" spans="2:65" s="13" customFormat="1">
      <c r="B188" s="150"/>
      <c r="D188" s="145" t="s">
        <v>137</v>
      </c>
      <c r="E188" s="151" t="s">
        <v>1</v>
      </c>
      <c r="F188" s="152" t="s">
        <v>221</v>
      </c>
      <c r="H188" s="153">
        <v>639.17999999999995</v>
      </c>
      <c r="I188" s="376"/>
      <c r="L188" s="150"/>
      <c r="M188" s="154"/>
      <c r="T188" s="155"/>
      <c r="AT188" s="151" t="s">
        <v>137</v>
      </c>
      <c r="AU188" s="151" t="s">
        <v>81</v>
      </c>
      <c r="AV188" s="13" t="s">
        <v>81</v>
      </c>
      <c r="AW188" s="13" t="s">
        <v>28</v>
      </c>
      <c r="AX188" s="13" t="s">
        <v>79</v>
      </c>
      <c r="AY188" s="151" t="s">
        <v>129</v>
      </c>
    </row>
    <row r="189" spans="2:65" s="1" customFormat="1" ht="33" customHeight="1">
      <c r="B189" s="28"/>
      <c r="C189" s="132" t="s">
        <v>222</v>
      </c>
      <c r="D189" s="132" t="s">
        <v>131</v>
      </c>
      <c r="E189" s="133" t="s">
        <v>1348</v>
      </c>
      <c r="F189" s="134" t="s">
        <v>1349</v>
      </c>
      <c r="G189" s="135" t="s">
        <v>197</v>
      </c>
      <c r="H189" s="136">
        <v>639.17999999999995</v>
      </c>
      <c r="I189" s="373"/>
      <c r="J189" s="137">
        <f>ROUND(I189*H189,2)</f>
        <v>0</v>
      </c>
      <c r="K189" s="138"/>
      <c r="L189" s="28"/>
      <c r="M189" s="374" t="s">
        <v>1</v>
      </c>
      <c r="N189" s="139" t="s">
        <v>37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135</v>
      </c>
      <c r="AT189" s="142" t="s">
        <v>131</v>
      </c>
      <c r="AU189" s="142" t="s">
        <v>81</v>
      </c>
      <c r="AY189" s="16" t="s">
        <v>129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79</v>
      </c>
      <c r="BK189" s="143">
        <f>ROUND(I189*H189,2)</f>
        <v>0</v>
      </c>
      <c r="BL189" s="16" t="s">
        <v>135</v>
      </c>
      <c r="BM189" s="142" t="s">
        <v>220</v>
      </c>
    </row>
    <row r="190" spans="2:65" s="12" customFormat="1">
      <c r="B190" s="144"/>
      <c r="D190" s="145" t="s">
        <v>137</v>
      </c>
      <c r="E190" s="146" t="s">
        <v>1</v>
      </c>
      <c r="F190" s="147" t="s">
        <v>209</v>
      </c>
      <c r="H190" s="146" t="s">
        <v>1</v>
      </c>
      <c r="I190" s="375"/>
      <c r="L190" s="144"/>
      <c r="M190" s="148"/>
      <c r="T190" s="149"/>
      <c r="AT190" s="146" t="s">
        <v>137</v>
      </c>
      <c r="AU190" s="146" t="s">
        <v>81</v>
      </c>
      <c r="AV190" s="12" t="s">
        <v>79</v>
      </c>
      <c r="AW190" s="12" t="s">
        <v>28</v>
      </c>
      <c r="AX190" s="12" t="s">
        <v>71</v>
      </c>
      <c r="AY190" s="146" t="s">
        <v>129</v>
      </c>
    </row>
    <row r="191" spans="2:65" s="13" customFormat="1">
      <c r="B191" s="150"/>
      <c r="D191" s="145" t="s">
        <v>137</v>
      </c>
      <c r="E191" s="151" t="s">
        <v>1</v>
      </c>
      <c r="F191" s="152" t="s">
        <v>221</v>
      </c>
      <c r="H191" s="153">
        <v>639.17999999999995</v>
      </c>
      <c r="I191" s="376"/>
      <c r="L191" s="150"/>
      <c r="M191" s="154"/>
      <c r="T191" s="155"/>
      <c r="AT191" s="151" t="s">
        <v>137</v>
      </c>
      <c r="AU191" s="151" t="s">
        <v>81</v>
      </c>
      <c r="AV191" s="13" t="s">
        <v>81</v>
      </c>
      <c r="AW191" s="13" t="s">
        <v>28</v>
      </c>
      <c r="AX191" s="13" t="s">
        <v>79</v>
      </c>
      <c r="AY191" s="151" t="s">
        <v>129</v>
      </c>
    </row>
    <row r="192" spans="2:65" s="1" customFormat="1" ht="33" customHeight="1">
      <c r="B192" s="28"/>
      <c r="C192" s="132" t="s">
        <v>225</v>
      </c>
      <c r="D192" s="132" t="s">
        <v>131</v>
      </c>
      <c r="E192" s="133" t="s">
        <v>1350</v>
      </c>
      <c r="F192" s="134" t="s">
        <v>1351</v>
      </c>
      <c r="G192" s="135" t="s">
        <v>197</v>
      </c>
      <c r="H192" s="136">
        <v>12.784000000000001</v>
      </c>
      <c r="I192" s="373"/>
      <c r="J192" s="137">
        <f>ROUND(I192*H192,2)</f>
        <v>0</v>
      </c>
      <c r="K192" s="138"/>
      <c r="L192" s="28"/>
      <c r="M192" s="374" t="s">
        <v>1</v>
      </c>
      <c r="N192" s="139" t="s">
        <v>37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135</v>
      </c>
      <c r="AT192" s="142" t="s">
        <v>131</v>
      </c>
      <c r="AU192" s="142" t="s">
        <v>81</v>
      </c>
      <c r="AY192" s="16" t="s">
        <v>129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79</v>
      </c>
      <c r="BK192" s="143">
        <f>ROUND(I192*H192,2)</f>
        <v>0</v>
      </c>
      <c r="BL192" s="16" t="s">
        <v>135</v>
      </c>
      <c r="BM192" s="142" t="s">
        <v>223</v>
      </c>
    </row>
    <row r="193" spans="2:65" s="12" customFormat="1">
      <c r="B193" s="144"/>
      <c r="D193" s="145" t="s">
        <v>137</v>
      </c>
      <c r="E193" s="146" t="s">
        <v>1</v>
      </c>
      <c r="F193" s="147" t="s">
        <v>216</v>
      </c>
      <c r="H193" s="146" t="s">
        <v>1</v>
      </c>
      <c r="I193" s="375"/>
      <c r="L193" s="144"/>
      <c r="M193" s="148"/>
      <c r="T193" s="149"/>
      <c r="AT193" s="146" t="s">
        <v>137</v>
      </c>
      <c r="AU193" s="146" t="s">
        <v>81</v>
      </c>
      <c r="AV193" s="12" t="s">
        <v>79</v>
      </c>
      <c r="AW193" s="12" t="s">
        <v>28</v>
      </c>
      <c r="AX193" s="12" t="s">
        <v>71</v>
      </c>
      <c r="AY193" s="146" t="s">
        <v>129</v>
      </c>
    </row>
    <row r="194" spans="2:65" s="13" customFormat="1">
      <c r="B194" s="150"/>
      <c r="D194" s="145" t="s">
        <v>137</v>
      </c>
      <c r="E194" s="151" t="s">
        <v>1</v>
      </c>
      <c r="F194" s="152" t="s">
        <v>224</v>
      </c>
      <c r="H194" s="153">
        <v>12.784000000000001</v>
      </c>
      <c r="I194" s="376"/>
      <c r="L194" s="150"/>
      <c r="M194" s="154"/>
      <c r="T194" s="155"/>
      <c r="AT194" s="151" t="s">
        <v>137</v>
      </c>
      <c r="AU194" s="151" t="s">
        <v>81</v>
      </c>
      <c r="AV194" s="13" t="s">
        <v>81</v>
      </c>
      <c r="AW194" s="13" t="s">
        <v>28</v>
      </c>
      <c r="AX194" s="13" t="s">
        <v>79</v>
      </c>
      <c r="AY194" s="151" t="s">
        <v>129</v>
      </c>
    </row>
    <row r="195" spans="2:65" s="1" customFormat="1" ht="44.25" customHeight="1">
      <c r="B195" s="28"/>
      <c r="C195" s="132" t="s">
        <v>229</v>
      </c>
      <c r="D195" s="132" t="s">
        <v>131</v>
      </c>
      <c r="E195" s="133" t="s">
        <v>230</v>
      </c>
      <c r="F195" s="134" t="s">
        <v>231</v>
      </c>
      <c r="G195" s="135" t="s">
        <v>169</v>
      </c>
      <c r="H195" s="136">
        <v>688.1</v>
      </c>
      <c r="I195" s="373"/>
      <c r="J195" s="137">
        <f>ROUND(I195*H195,2)</f>
        <v>0</v>
      </c>
      <c r="K195" s="138"/>
      <c r="L195" s="28"/>
      <c r="M195" s="374" t="s">
        <v>1</v>
      </c>
      <c r="N195" s="139" t="s">
        <v>37</v>
      </c>
      <c r="P195" s="140">
        <f>O195*H195</f>
        <v>0</v>
      </c>
      <c r="Q195" s="140">
        <v>3.5999999999999999E-3</v>
      </c>
      <c r="R195" s="140">
        <f>Q195*H195</f>
        <v>2.47716</v>
      </c>
      <c r="S195" s="140">
        <v>0</v>
      </c>
      <c r="T195" s="141">
        <f>S195*H195</f>
        <v>0</v>
      </c>
      <c r="AR195" s="142" t="s">
        <v>135</v>
      </c>
      <c r="AT195" s="142" t="s">
        <v>131</v>
      </c>
      <c r="AU195" s="142" t="s">
        <v>81</v>
      </c>
      <c r="AY195" s="16" t="s">
        <v>129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79</v>
      </c>
      <c r="BK195" s="143">
        <f>ROUND(I195*H195,2)</f>
        <v>0</v>
      </c>
      <c r="BL195" s="16" t="s">
        <v>135</v>
      </c>
      <c r="BM195" s="142" t="s">
        <v>232</v>
      </c>
    </row>
    <row r="196" spans="2:65" s="1" customFormat="1" ht="44.25" customHeight="1">
      <c r="B196" s="28"/>
      <c r="C196" s="132" t="s">
        <v>233</v>
      </c>
      <c r="D196" s="132" t="s">
        <v>131</v>
      </c>
      <c r="E196" s="133" t="s">
        <v>234</v>
      </c>
      <c r="F196" s="134" t="s">
        <v>235</v>
      </c>
      <c r="G196" s="135" t="s">
        <v>169</v>
      </c>
      <c r="H196" s="136">
        <v>55</v>
      </c>
      <c r="I196" s="373"/>
      <c r="J196" s="137">
        <f>ROUND(I196*H196,2)</f>
        <v>0</v>
      </c>
      <c r="K196" s="138"/>
      <c r="L196" s="28"/>
      <c r="M196" s="374" t="s">
        <v>1</v>
      </c>
      <c r="N196" s="139" t="s">
        <v>37</v>
      </c>
      <c r="P196" s="140">
        <f>O196*H196</f>
        <v>0</v>
      </c>
      <c r="Q196" s="140">
        <v>4.0000000000000001E-3</v>
      </c>
      <c r="R196" s="140">
        <f>Q196*H196</f>
        <v>0.22</v>
      </c>
      <c r="S196" s="140">
        <v>0</v>
      </c>
      <c r="T196" s="141">
        <f>S196*H196</f>
        <v>0</v>
      </c>
      <c r="AR196" s="142" t="s">
        <v>135</v>
      </c>
      <c r="AT196" s="142" t="s">
        <v>131</v>
      </c>
      <c r="AU196" s="142" t="s">
        <v>81</v>
      </c>
      <c r="AY196" s="16" t="s">
        <v>129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79</v>
      </c>
      <c r="BK196" s="143">
        <f>ROUND(I196*H196,2)</f>
        <v>0</v>
      </c>
      <c r="BL196" s="16" t="s">
        <v>135</v>
      </c>
      <c r="BM196" s="142" t="s">
        <v>236</v>
      </c>
    </row>
    <row r="197" spans="2:65" s="1" customFormat="1" ht="21.75" customHeight="1">
      <c r="B197" s="28"/>
      <c r="C197" s="132" t="s">
        <v>7</v>
      </c>
      <c r="D197" s="132" t="s">
        <v>131</v>
      </c>
      <c r="E197" s="133" t="s">
        <v>237</v>
      </c>
      <c r="F197" s="134" t="s">
        <v>238</v>
      </c>
      <c r="G197" s="135" t="s">
        <v>134</v>
      </c>
      <c r="H197" s="136">
        <v>2556.7199999999998</v>
      </c>
      <c r="I197" s="373"/>
      <c r="J197" s="137">
        <f>ROUND(I197*H197,2)</f>
        <v>0</v>
      </c>
      <c r="K197" s="138"/>
      <c r="L197" s="28"/>
      <c r="M197" s="374" t="s">
        <v>1</v>
      </c>
      <c r="N197" s="139" t="s">
        <v>37</v>
      </c>
      <c r="P197" s="140">
        <f>O197*H197</f>
        <v>0</v>
      </c>
      <c r="Q197" s="140">
        <v>5.8E-4</v>
      </c>
      <c r="R197" s="140">
        <f>Q197*H197</f>
        <v>1.4828975999999998</v>
      </c>
      <c r="S197" s="140">
        <v>0</v>
      </c>
      <c r="T197" s="141">
        <f>S197*H197</f>
        <v>0</v>
      </c>
      <c r="AR197" s="142" t="s">
        <v>135</v>
      </c>
      <c r="AT197" s="142" t="s">
        <v>131</v>
      </c>
      <c r="AU197" s="142" t="s">
        <v>81</v>
      </c>
      <c r="AY197" s="16" t="s">
        <v>129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79</v>
      </c>
      <c r="BK197" s="143">
        <f>ROUND(I197*H197,2)</f>
        <v>0</v>
      </c>
      <c r="BL197" s="16" t="s">
        <v>135</v>
      </c>
      <c r="BM197" s="142" t="s">
        <v>239</v>
      </c>
    </row>
    <row r="198" spans="2:65" s="13" customFormat="1">
      <c r="B198" s="150"/>
      <c r="D198" s="145" t="s">
        <v>137</v>
      </c>
      <c r="E198" s="151" t="s">
        <v>1</v>
      </c>
      <c r="F198" s="152" t="s">
        <v>240</v>
      </c>
      <c r="H198" s="153">
        <v>2556.7199999999998</v>
      </c>
      <c r="I198" s="376"/>
      <c r="L198" s="150"/>
      <c r="M198" s="154"/>
      <c r="T198" s="155"/>
      <c r="AT198" s="151" t="s">
        <v>137</v>
      </c>
      <c r="AU198" s="151" t="s">
        <v>81</v>
      </c>
      <c r="AV198" s="13" t="s">
        <v>81</v>
      </c>
      <c r="AW198" s="13" t="s">
        <v>28</v>
      </c>
      <c r="AX198" s="13" t="s">
        <v>79</v>
      </c>
      <c r="AY198" s="151" t="s">
        <v>129</v>
      </c>
    </row>
    <row r="199" spans="2:65" s="1" customFormat="1" ht="21.75" customHeight="1">
      <c r="B199" s="28"/>
      <c r="C199" s="132" t="s">
        <v>241</v>
      </c>
      <c r="D199" s="132" t="s">
        <v>131</v>
      </c>
      <c r="E199" s="133" t="s">
        <v>242</v>
      </c>
      <c r="F199" s="134" t="s">
        <v>243</v>
      </c>
      <c r="G199" s="135" t="s">
        <v>134</v>
      </c>
      <c r="H199" s="136">
        <v>215</v>
      </c>
      <c r="I199" s="373"/>
      <c r="J199" s="137">
        <f>ROUND(I199*H199,2)</f>
        <v>0</v>
      </c>
      <c r="K199" s="138"/>
      <c r="L199" s="28"/>
      <c r="M199" s="374" t="s">
        <v>1</v>
      </c>
      <c r="N199" s="139" t="s">
        <v>37</v>
      </c>
      <c r="P199" s="140">
        <f>O199*H199</f>
        <v>0</v>
      </c>
      <c r="Q199" s="140">
        <v>5.9000000000000003E-4</v>
      </c>
      <c r="R199" s="140">
        <f>Q199*H199</f>
        <v>0.12685000000000002</v>
      </c>
      <c r="S199" s="140">
        <v>0</v>
      </c>
      <c r="T199" s="141">
        <f>S199*H199</f>
        <v>0</v>
      </c>
      <c r="AR199" s="142" t="s">
        <v>135</v>
      </c>
      <c r="AT199" s="142" t="s">
        <v>131</v>
      </c>
      <c r="AU199" s="142" t="s">
        <v>81</v>
      </c>
      <c r="AY199" s="16" t="s">
        <v>129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79</v>
      </c>
      <c r="BK199" s="143">
        <f>ROUND(I199*H199,2)</f>
        <v>0</v>
      </c>
      <c r="BL199" s="16" t="s">
        <v>135</v>
      </c>
      <c r="BM199" s="142" t="s">
        <v>244</v>
      </c>
    </row>
    <row r="200" spans="2:65" s="13" customFormat="1">
      <c r="B200" s="150"/>
      <c r="D200" s="145" t="s">
        <v>137</v>
      </c>
      <c r="E200" s="151" t="s">
        <v>1</v>
      </c>
      <c r="F200" s="152" t="s">
        <v>1352</v>
      </c>
      <c r="H200" s="153">
        <v>23</v>
      </c>
      <c r="I200" s="376"/>
      <c r="L200" s="150"/>
      <c r="M200" s="154"/>
      <c r="T200" s="155"/>
      <c r="AT200" s="151" t="s">
        <v>137</v>
      </c>
      <c r="AU200" s="151" t="s">
        <v>81</v>
      </c>
      <c r="AV200" s="13" t="s">
        <v>81</v>
      </c>
      <c r="AW200" s="13" t="s">
        <v>28</v>
      </c>
      <c r="AX200" s="13" t="s">
        <v>71</v>
      </c>
      <c r="AY200" s="151" t="s">
        <v>129</v>
      </c>
    </row>
    <row r="201" spans="2:65" s="13" customFormat="1">
      <c r="B201" s="150"/>
      <c r="D201" s="145" t="s">
        <v>137</v>
      </c>
      <c r="E201" s="151" t="s">
        <v>1</v>
      </c>
      <c r="F201" s="152" t="s">
        <v>245</v>
      </c>
      <c r="H201" s="153">
        <v>192</v>
      </c>
      <c r="I201" s="376"/>
      <c r="L201" s="150"/>
      <c r="M201" s="154"/>
      <c r="T201" s="155"/>
      <c r="AT201" s="151" t="s">
        <v>137</v>
      </c>
      <c r="AU201" s="151" t="s">
        <v>81</v>
      </c>
      <c r="AV201" s="13" t="s">
        <v>81</v>
      </c>
      <c r="AW201" s="13" t="s">
        <v>28</v>
      </c>
      <c r="AX201" s="13" t="s">
        <v>71</v>
      </c>
      <c r="AY201" s="151" t="s">
        <v>129</v>
      </c>
    </row>
    <row r="202" spans="2:65" s="14" customFormat="1">
      <c r="B202" s="156"/>
      <c r="D202" s="145" t="s">
        <v>137</v>
      </c>
      <c r="E202" s="157" t="s">
        <v>1</v>
      </c>
      <c r="F202" s="158" t="s">
        <v>142</v>
      </c>
      <c r="H202" s="159">
        <v>215</v>
      </c>
      <c r="I202" s="377"/>
      <c r="L202" s="156"/>
      <c r="M202" s="160"/>
      <c r="T202" s="161"/>
      <c r="AT202" s="157" t="s">
        <v>137</v>
      </c>
      <c r="AU202" s="157" t="s">
        <v>81</v>
      </c>
      <c r="AV202" s="14" t="s">
        <v>135</v>
      </c>
      <c r="AW202" s="14" t="s">
        <v>28</v>
      </c>
      <c r="AX202" s="14" t="s">
        <v>79</v>
      </c>
      <c r="AY202" s="157" t="s">
        <v>129</v>
      </c>
    </row>
    <row r="203" spans="2:65" s="1" customFormat="1" ht="24.2" customHeight="1">
      <c r="B203" s="28"/>
      <c r="C203" s="132" t="s">
        <v>246</v>
      </c>
      <c r="D203" s="132" t="s">
        <v>131</v>
      </c>
      <c r="E203" s="133" t="s">
        <v>247</v>
      </c>
      <c r="F203" s="134" t="s">
        <v>248</v>
      </c>
      <c r="G203" s="135" t="s">
        <v>134</v>
      </c>
      <c r="H203" s="136">
        <v>49.68</v>
      </c>
      <c r="I203" s="373"/>
      <c r="J203" s="137">
        <f>ROUND(I203*H203,2)</f>
        <v>0</v>
      </c>
      <c r="K203" s="138"/>
      <c r="L203" s="28"/>
      <c r="M203" s="374" t="s">
        <v>1</v>
      </c>
      <c r="N203" s="139" t="s">
        <v>37</v>
      </c>
      <c r="P203" s="140">
        <f>O203*H203</f>
        <v>0</v>
      </c>
      <c r="Q203" s="140">
        <v>6.4000000000000005E-4</v>
      </c>
      <c r="R203" s="140">
        <f>Q203*H203</f>
        <v>3.1795200000000003E-2</v>
      </c>
      <c r="S203" s="140">
        <v>0</v>
      </c>
      <c r="T203" s="141">
        <f>S203*H203</f>
        <v>0</v>
      </c>
      <c r="AR203" s="142" t="s">
        <v>135</v>
      </c>
      <c r="AT203" s="142" t="s">
        <v>131</v>
      </c>
      <c r="AU203" s="142" t="s">
        <v>81</v>
      </c>
      <c r="AY203" s="16" t="s">
        <v>129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79</v>
      </c>
      <c r="BK203" s="143">
        <f>ROUND(I203*H203,2)</f>
        <v>0</v>
      </c>
      <c r="BL203" s="16" t="s">
        <v>135</v>
      </c>
      <c r="BM203" s="142" t="s">
        <v>249</v>
      </c>
    </row>
    <row r="204" spans="2:65" s="13" customFormat="1">
      <c r="B204" s="150"/>
      <c r="D204" s="145" t="s">
        <v>137</v>
      </c>
      <c r="E204" s="151" t="s">
        <v>1</v>
      </c>
      <c r="F204" s="152" t="s">
        <v>1353</v>
      </c>
      <c r="H204" s="153">
        <v>49.68</v>
      </c>
      <c r="I204" s="376"/>
      <c r="L204" s="150"/>
      <c r="M204" s="154"/>
      <c r="T204" s="155"/>
      <c r="AT204" s="151" t="s">
        <v>137</v>
      </c>
      <c r="AU204" s="151" t="s">
        <v>81</v>
      </c>
      <c r="AV204" s="13" t="s">
        <v>81</v>
      </c>
      <c r="AW204" s="13" t="s">
        <v>28</v>
      </c>
      <c r="AX204" s="13" t="s">
        <v>79</v>
      </c>
      <c r="AY204" s="151" t="s">
        <v>129</v>
      </c>
    </row>
    <row r="205" spans="2:65" s="1" customFormat="1" ht="21.75" customHeight="1">
      <c r="B205" s="28"/>
      <c r="C205" s="132" t="s">
        <v>250</v>
      </c>
      <c r="D205" s="132" t="s">
        <v>131</v>
      </c>
      <c r="E205" s="133" t="s">
        <v>251</v>
      </c>
      <c r="F205" s="134" t="s">
        <v>252</v>
      </c>
      <c r="G205" s="135" t="s">
        <v>134</v>
      </c>
      <c r="H205" s="136">
        <v>2556.7199999999998</v>
      </c>
      <c r="I205" s="373"/>
      <c r="J205" s="137">
        <f>ROUND(I205*H205,2)</f>
        <v>0</v>
      </c>
      <c r="K205" s="138"/>
      <c r="L205" s="28"/>
      <c r="M205" s="374" t="s">
        <v>1</v>
      </c>
      <c r="N205" s="139" t="s">
        <v>37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135</v>
      </c>
      <c r="AT205" s="142" t="s">
        <v>131</v>
      </c>
      <c r="AU205" s="142" t="s">
        <v>81</v>
      </c>
      <c r="AY205" s="16" t="s">
        <v>129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79</v>
      </c>
      <c r="BK205" s="143">
        <f>ROUND(I205*H205,2)</f>
        <v>0</v>
      </c>
      <c r="BL205" s="16" t="s">
        <v>135</v>
      </c>
      <c r="BM205" s="142" t="s">
        <v>253</v>
      </c>
    </row>
    <row r="206" spans="2:65" s="1" customFormat="1" ht="21.75" customHeight="1">
      <c r="B206" s="28"/>
      <c r="C206" s="132" t="s">
        <v>254</v>
      </c>
      <c r="D206" s="132" t="s">
        <v>131</v>
      </c>
      <c r="E206" s="133" t="s">
        <v>255</v>
      </c>
      <c r="F206" s="134" t="s">
        <v>256</v>
      </c>
      <c r="G206" s="135" t="s">
        <v>134</v>
      </c>
      <c r="H206" s="136">
        <v>215</v>
      </c>
      <c r="I206" s="373"/>
      <c r="J206" s="137">
        <f>ROUND(I206*H206,2)</f>
        <v>0</v>
      </c>
      <c r="K206" s="138"/>
      <c r="L206" s="28"/>
      <c r="M206" s="374" t="s">
        <v>1</v>
      </c>
      <c r="N206" s="139" t="s">
        <v>37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135</v>
      </c>
      <c r="AT206" s="142" t="s">
        <v>131</v>
      </c>
      <c r="AU206" s="142" t="s">
        <v>81</v>
      </c>
      <c r="AY206" s="16" t="s">
        <v>129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79</v>
      </c>
      <c r="BK206" s="143">
        <f>ROUND(I206*H206,2)</f>
        <v>0</v>
      </c>
      <c r="BL206" s="16" t="s">
        <v>135</v>
      </c>
      <c r="BM206" s="142" t="s">
        <v>257</v>
      </c>
    </row>
    <row r="207" spans="2:65" s="1" customFormat="1" ht="24.2" customHeight="1">
      <c r="B207" s="28"/>
      <c r="C207" s="132" t="s">
        <v>258</v>
      </c>
      <c r="D207" s="132" t="s">
        <v>131</v>
      </c>
      <c r="E207" s="133" t="s">
        <v>259</v>
      </c>
      <c r="F207" s="134" t="s">
        <v>260</v>
      </c>
      <c r="G207" s="135" t="s">
        <v>134</v>
      </c>
      <c r="H207" s="136">
        <v>49.68</v>
      </c>
      <c r="I207" s="373"/>
      <c r="J207" s="137">
        <f>ROUND(I207*H207,2)</f>
        <v>0</v>
      </c>
      <c r="K207" s="138"/>
      <c r="L207" s="28"/>
      <c r="M207" s="374" t="s">
        <v>1</v>
      </c>
      <c r="N207" s="139" t="s">
        <v>37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135</v>
      </c>
      <c r="AT207" s="142" t="s">
        <v>131</v>
      </c>
      <c r="AU207" s="142" t="s">
        <v>81</v>
      </c>
      <c r="AY207" s="16" t="s">
        <v>129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79</v>
      </c>
      <c r="BK207" s="143">
        <f>ROUND(I207*H207,2)</f>
        <v>0</v>
      </c>
      <c r="BL207" s="16" t="s">
        <v>135</v>
      </c>
      <c r="BM207" s="142" t="s">
        <v>261</v>
      </c>
    </row>
    <row r="208" spans="2:65" s="1" customFormat="1" ht="37.9" customHeight="1">
      <c r="B208" s="28"/>
      <c r="C208" s="132" t="s">
        <v>262</v>
      </c>
      <c r="D208" s="132" t="s">
        <v>131</v>
      </c>
      <c r="E208" s="133" t="s">
        <v>724</v>
      </c>
      <c r="F208" s="134" t="s">
        <v>725</v>
      </c>
      <c r="G208" s="135" t="s">
        <v>197</v>
      </c>
      <c r="H208" s="136">
        <v>721.48</v>
      </c>
      <c r="I208" s="373"/>
      <c r="J208" s="137">
        <f>ROUND(I208*H208,2)</f>
        <v>0</v>
      </c>
      <c r="K208" s="138"/>
      <c r="L208" s="28"/>
      <c r="M208" s="374" t="s">
        <v>1</v>
      </c>
      <c r="N208" s="139" t="s">
        <v>37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135</v>
      </c>
      <c r="AT208" s="142" t="s">
        <v>131</v>
      </c>
      <c r="AU208" s="142" t="s">
        <v>81</v>
      </c>
      <c r="AY208" s="16" t="s">
        <v>129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79</v>
      </c>
      <c r="BK208" s="143">
        <f>ROUND(I208*H208,2)</f>
        <v>0</v>
      </c>
      <c r="BL208" s="16" t="s">
        <v>135</v>
      </c>
      <c r="BM208" s="142" t="s">
        <v>265</v>
      </c>
    </row>
    <row r="209" spans="2:65" s="12" customFormat="1">
      <c r="B209" s="144"/>
      <c r="D209" s="145" t="s">
        <v>137</v>
      </c>
      <c r="E209" s="146" t="s">
        <v>1</v>
      </c>
      <c r="F209" s="147" t="s">
        <v>1354</v>
      </c>
      <c r="H209" s="146" t="s">
        <v>1</v>
      </c>
      <c r="I209" s="375"/>
      <c r="L209" s="144"/>
      <c r="M209" s="148"/>
      <c r="T209" s="149"/>
      <c r="AT209" s="146" t="s">
        <v>137</v>
      </c>
      <c r="AU209" s="146" t="s">
        <v>81</v>
      </c>
      <c r="AV209" s="12" t="s">
        <v>79</v>
      </c>
      <c r="AW209" s="12" t="s">
        <v>28</v>
      </c>
      <c r="AX209" s="12" t="s">
        <v>71</v>
      </c>
      <c r="AY209" s="146" t="s">
        <v>129</v>
      </c>
    </row>
    <row r="210" spans="2:65" s="13" customFormat="1">
      <c r="B210" s="150"/>
      <c r="D210" s="145" t="s">
        <v>137</v>
      </c>
      <c r="E210" s="151" t="s">
        <v>1</v>
      </c>
      <c r="F210" s="152" t="s">
        <v>1355</v>
      </c>
      <c r="H210" s="153">
        <v>721.48</v>
      </c>
      <c r="I210" s="376"/>
      <c r="L210" s="150"/>
      <c r="M210" s="154"/>
      <c r="T210" s="155"/>
      <c r="AT210" s="151" t="s">
        <v>137</v>
      </c>
      <c r="AU210" s="151" t="s">
        <v>81</v>
      </c>
      <c r="AV210" s="13" t="s">
        <v>81</v>
      </c>
      <c r="AW210" s="13" t="s">
        <v>28</v>
      </c>
      <c r="AX210" s="13" t="s">
        <v>79</v>
      </c>
      <c r="AY210" s="151" t="s">
        <v>129</v>
      </c>
    </row>
    <row r="211" spans="2:65" s="1" customFormat="1" ht="37.9" customHeight="1">
      <c r="B211" s="28"/>
      <c r="C211" s="132" t="s">
        <v>266</v>
      </c>
      <c r="D211" s="132" t="s">
        <v>131</v>
      </c>
      <c r="E211" s="133" t="s">
        <v>728</v>
      </c>
      <c r="F211" s="134" t="s">
        <v>729</v>
      </c>
      <c r="G211" s="135" t="s">
        <v>197</v>
      </c>
      <c r="H211" s="136">
        <v>7214.8</v>
      </c>
      <c r="I211" s="373"/>
      <c r="J211" s="137">
        <f>ROUND(I211*H211,2)</f>
        <v>0</v>
      </c>
      <c r="K211" s="138"/>
      <c r="L211" s="28"/>
      <c r="M211" s="374" t="s">
        <v>1</v>
      </c>
      <c r="N211" s="139" t="s">
        <v>37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135</v>
      </c>
      <c r="AT211" s="142" t="s">
        <v>131</v>
      </c>
      <c r="AU211" s="142" t="s">
        <v>81</v>
      </c>
      <c r="AY211" s="16" t="s">
        <v>129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79</v>
      </c>
      <c r="BK211" s="143">
        <f>ROUND(I211*H211,2)</f>
        <v>0</v>
      </c>
      <c r="BL211" s="16" t="s">
        <v>135</v>
      </c>
      <c r="BM211" s="142" t="s">
        <v>269</v>
      </c>
    </row>
    <row r="212" spans="2:65" s="13" customFormat="1">
      <c r="B212" s="150"/>
      <c r="D212" s="145" t="s">
        <v>137</v>
      </c>
      <c r="F212" s="152" t="s">
        <v>1356</v>
      </c>
      <c r="H212" s="153">
        <v>7214.8</v>
      </c>
      <c r="I212" s="376"/>
      <c r="L212" s="150"/>
      <c r="M212" s="154"/>
      <c r="T212" s="155"/>
      <c r="AT212" s="151" t="s">
        <v>137</v>
      </c>
      <c r="AU212" s="151" t="s">
        <v>81</v>
      </c>
      <c r="AV212" s="13" t="s">
        <v>81</v>
      </c>
      <c r="AW212" s="13" t="s">
        <v>4</v>
      </c>
      <c r="AX212" s="13" t="s">
        <v>79</v>
      </c>
      <c r="AY212" s="151" t="s">
        <v>129</v>
      </c>
    </row>
    <row r="213" spans="2:65" s="1" customFormat="1" ht="24.2" customHeight="1">
      <c r="B213" s="28"/>
      <c r="C213" s="132" t="s">
        <v>270</v>
      </c>
      <c r="D213" s="132" t="s">
        <v>131</v>
      </c>
      <c r="E213" s="133" t="s">
        <v>271</v>
      </c>
      <c r="F213" s="134" t="s">
        <v>272</v>
      </c>
      <c r="G213" s="135" t="s">
        <v>273</v>
      </c>
      <c r="H213" s="136">
        <v>1479.0340000000001</v>
      </c>
      <c r="I213" s="373"/>
      <c r="J213" s="137">
        <f>ROUND(I213*H213,2)</f>
        <v>0</v>
      </c>
      <c r="K213" s="138"/>
      <c r="L213" s="28"/>
      <c r="M213" s="374" t="s">
        <v>1</v>
      </c>
      <c r="N213" s="139" t="s">
        <v>37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135</v>
      </c>
      <c r="AT213" s="142" t="s">
        <v>131</v>
      </c>
      <c r="AU213" s="142" t="s">
        <v>81</v>
      </c>
      <c r="AY213" s="16" t="s">
        <v>129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79</v>
      </c>
      <c r="BK213" s="143">
        <f>ROUND(I213*H213,2)</f>
        <v>0</v>
      </c>
      <c r="BL213" s="16" t="s">
        <v>135</v>
      </c>
      <c r="BM213" s="142" t="s">
        <v>274</v>
      </c>
    </row>
    <row r="214" spans="2:65" s="13" customFormat="1">
      <c r="B214" s="150"/>
      <c r="D214" s="145" t="s">
        <v>137</v>
      </c>
      <c r="F214" s="152" t="s">
        <v>1357</v>
      </c>
      <c r="H214" s="153">
        <v>1479.0340000000001</v>
      </c>
      <c r="I214" s="376"/>
      <c r="L214" s="150"/>
      <c r="M214" s="154"/>
      <c r="T214" s="155"/>
      <c r="AT214" s="151" t="s">
        <v>137</v>
      </c>
      <c r="AU214" s="151" t="s">
        <v>81</v>
      </c>
      <c r="AV214" s="13" t="s">
        <v>81</v>
      </c>
      <c r="AW214" s="13" t="s">
        <v>4</v>
      </c>
      <c r="AX214" s="13" t="s">
        <v>79</v>
      </c>
      <c r="AY214" s="151" t="s">
        <v>129</v>
      </c>
    </row>
    <row r="215" spans="2:65" s="1" customFormat="1" ht="16.5" customHeight="1">
      <c r="B215" s="28"/>
      <c r="C215" s="132" t="s">
        <v>275</v>
      </c>
      <c r="D215" s="132" t="s">
        <v>131</v>
      </c>
      <c r="E215" s="133" t="s">
        <v>276</v>
      </c>
      <c r="F215" s="134" t="s">
        <v>277</v>
      </c>
      <c r="G215" s="135" t="s">
        <v>197</v>
      </c>
      <c r="H215" s="136">
        <v>721.48</v>
      </c>
      <c r="I215" s="373"/>
      <c r="J215" s="137">
        <f>ROUND(I215*H215,2)</f>
        <v>0</v>
      </c>
      <c r="K215" s="138"/>
      <c r="L215" s="28"/>
      <c r="M215" s="374" t="s">
        <v>1</v>
      </c>
      <c r="N215" s="139" t="s">
        <v>37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135</v>
      </c>
      <c r="AT215" s="142" t="s">
        <v>131</v>
      </c>
      <c r="AU215" s="142" t="s">
        <v>81</v>
      </c>
      <c r="AY215" s="16" t="s">
        <v>129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79</v>
      </c>
      <c r="BK215" s="143">
        <f>ROUND(I215*H215,2)</f>
        <v>0</v>
      </c>
      <c r="BL215" s="16" t="s">
        <v>135</v>
      </c>
      <c r="BM215" s="142" t="s">
        <v>278</v>
      </c>
    </row>
    <row r="216" spans="2:65" s="1" customFormat="1" ht="24.2" customHeight="1">
      <c r="B216" s="28"/>
      <c r="C216" s="132" t="s">
        <v>279</v>
      </c>
      <c r="D216" s="132" t="s">
        <v>131</v>
      </c>
      <c r="E216" s="133" t="s">
        <v>280</v>
      </c>
      <c r="F216" s="134" t="s">
        <v>281</v>
      </c>
      <c r="G216" s="135" t="s">
        <v>197</v>
      </c>
      <c r="H216" s="136">
        <v>1029.212</v>
      </c>
      <c r="I216" s="373"/>
      <c r="J216" s="137">
        <f>ROUND(I216*H216,2)</f>
        <v>0</v>
      </c>
      <c r="K216" s="138"/>
      <c r="L216" s="28"/>
      <c r="M216" s="374" t="s">
        <v>1</v>
      </c>
      <c r="N216" s="139" t="s">
        <v>37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135</v>
      </c>
      <c r="AT216" s="142" t="s">
        <v>131</v>
      </c>
      <c r="AU216" s="142" t="s">
        <v>81</v>
      </c>
      <c r="AY216" s="16" t="s">
        <v>129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79</v>
      </c>
      <c r="BK216" s="143">
        <f>ROUND(I216*H216,2)</f>
        <v>0</v>
      </c>
      <c r="BL216" s="16" t="s">
        <v>135</v>
      </c>
      <c r="BM216" s="142" t="s">
        <v>282</v>
      </c>
    </row>
    <row r="217" spans="2:65" s="12" customFormat="1">
      <c r="B217" s="144"/>
      <c r="D217" s="145" t="s">
        <v>137</v>
      </c>
      <c r="E217" s="146" t="s">
        <v>1</v>
      </c>
      <c r="F217" s="147" t="s">
        <v>283</v>
      </c>
      <c r="H217" s="146" t="s">
        <v>1</v>
      </c>
      <c r="I217" s="375"/>
      <c r="L217" s="144"/>
      <c r="M217" s="148"/>
      <c r="T217" s="149"/>
      <c r="AT217" s="146" t="s">
        <v>137</v>
      </c>
      <c r="AU217" s="146" t="s">
        <v>81</v>
      </c>
      <c r="AV217" s="12" t="s">
        <v>79</v>
      </c>
      <c r="AW217" s="12" t="s">
        <v>28</v>
      </c>
      <c r="AX217" s="12" t="s">
        <v>71</v>
      </c>
      <c r="AY217" s="146" t="s">
        <v>129</v>
      </c>
    </row>
    <row r="218" spans="2:65" s="13" customFormat="1">
      <c r="B218" s="150"/>
      <c r="D218" s="145" t="s">
        <v>137</v>
      </c>
      <c r="E218" s="151" t="s">
        <v>1</v>
      </c>
      <c r="F218" s="152" t="s">
        <v>1358</v>
      </c>
      <c r="H218" s="153">
        <v>1029.212</v>
      </c>
      <c r="I218" s="376"/>
      <c r="L218" s="150"/>
      <c r="M218" s="154"/>
      <c r="T218" s="155"/>
      <c r="AT218" s="151" t="s">
        <v>137</v>
      </c>
      <c r="AU218" s="151" t="s">
        <v>81</v>
      </c>
      <c r="AV218" s="13" t="s">
        <v>81</v>
      </c>
      <c r="AW218" s="13" t="s">
        <v>28</v>
      </c>
      <c r="AX218" s="13" t="s">
        <v>79</v>
      </c>
      <c r="AY218" s="151" t="s">
        <v>129</v>
      </c>
    </row>
    <row r="219" spans="2:65" s="1" customFormat="1" ht="16.5" customHeight="1">
      <c r="B219" s="28"/>
      <c r="C219" s="164" t="s">
        <v>284</v>
      </c>
      <c r="D219" s="164" t="s">
        <v>285</v>
      </c>
      <c r="E219" s="165" t="s">
        <v>286</v>
      </c>
      <c r="F219" s="166" t="s">
        <v>287</v>
      </c>
      <c r="G219" s="167" t="s">
        <v>273</v>
      </c>
      <c r="H219" s="168">
        <v>451.46800000000002</v>
      </c>
      <c r="I219" s="379"/>
      <c r="J219" s="169">
        <f>ROUND(I219*H219,2)</f>
        <v>0</v>
      </c>
      <c r="K219" s="170"/>
      <c r="L219" s="171"/>
      <c r="M219" s="380" t="s">
        <v>1</v>
      </c>
      <c r="N219" s="172" t="s">
        <v>37</v>
      </c>
      <c r="P219" s="140">
        <f>O219*H219</f>
        <v>0</v>
      </c>
      <c r="Q219" s="140">
        <v>1</v>
      </c>
      <c r="R219" s="140">
        <f>Q219*H219</f>
        <v>451.46800000000002</v>
      </c>
      <c r="S219" s="140">
        <v>0</v>
      </c>
      <c r="T219" s="141">
        <f>S219*H219</f>
        <v>0</v>
      </c>
      <c r="AR219" s="142" t="s">
        <v>172</v>
      </c>
      <c r="AT219" s="142" t="s">
        <v>285</v>
      </c>
      <c r="AU219" s="142" t="s">
        <v>81</v>
      </c>
      <c r="AY219" s="16" t="s">
        <v>129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79</v>
      </c>
      <c r="BK219" s="143">
        <f>ROUND(I219*H219,2)</f>
        <v>0</v>
      </c>
      <c r="BL219" s="16" t="s">
        <v>135</v>
      </c>
      <c r="BM219" s="142" t="s">
        <v>288</v>
      </c>
    </row>
    <row r="220" spans="2:65" s="12" customFormat="1">
      <c r="B220" s="144"/>
      <c r="D220" s="145" t="s">
        <v>137</v>
      </c>
      <c r="E220" s="146" t="s">
        <v>1</v>
      </c>
      <c r="F220" s="147" t="s">
        <v>289</v>
      </c>
      <c r="H220" s="146" t="s">
        <v>1</v>
      </c>
      <c r="I220" s="375"/>
      <c r="L220" s="144"/>
      <c r="M220" s="148"/>
      <c r="T220" s="149"/>
      <c r="AT220" s="146" t="s">
        <v>137</v>
      </c>
      <c r="AU220" s="146" t="s">
        <v>81</v>
      </c>
      <c r="AV220" s="12" t="s">
        <v>79</v>
      </c>
      <c r="AW220" s="12" t="s">
        <v>28</v>
      </c>
      <c r="AX220" s="12" t="s">
        <v>71</v>
      </c>
      <c r="AY220" s="146" t="s">
        <v>129</v>
      </c>
    </row>
    <row r="221" spans="2:65" s="13" customFormat="1">
      <c r="B221" s="150"/>
      <c r="D221" s="145" t="s">
        <v>137</v>
      </c>
      <c r="E221" s="151" t="s">
        <v>1</v>
      </c>
      <c r="F221" s="152" t="s">
        <v>290</v>
      </c>
      <c r="H221" s="153">
        <v>215.94</v>
      </c>
      <c r="I221" s="376"/>
      <c r="L221" s="150"/>
      <c r="M221" s="154"/>
      <c r="T221" s="155"/>
      <c r="AT221" s="151" t="s">
        <v>137</v>
      </c>
      <c r="AU221" s="151" t="s">
        <v>81</v>
      </c>
      <c r="AV221" s="13" t="s">
        <v>81</v>
      </c>
      <c r="AW221" s="13" t="s">
        <v>28</v>
      </c>
      <c r="AX221" s="13" t="s">
        <v>71</v>
      </c>
      <c r="AY221" s="151" t="s">
        <v>129</v>
      </c>
    </row>
    <row r="222" spans="2:65" s="13" customFormat="1">
      <c r="B222" s="150"/>
      <c r="D222" s="145" t="s">
        <v>137</v>
      </c>
      <c r="E222" s="151" t="s">
        <v>1</v>
      </c>
      <c r="F222" s="152" t="s">
        <v>1359</v>
      </c>
      <c r="H222" s="153">
        <v>54.4</v>
      </c>
      <c r="I222" s="376"/>
      <c r="L222" s="150"/>
      <c r="M222" s="154"/>
      <c r="T222" s="155"/>
      <c r="AT222" s="151" t="s">
        <v>137</v>
      </c>
      <c r="AU222" s="151" t="s">
        <v>81</v>
      </c>
      <c r="AV222" s="13" t="s">
        <v>81</v>
      </c>
      <c r="AW222" s="13" t="s">
        <v>28</v>
      </c>
      <c r="AX222" s="13" t="s">
        <v>71</v>
      </c>
      <c r="AY222" s="151" t="s">
        <v>129</v>
      </c>
    </row>
    <row r="223" spans="2:65" s="14" customFormat="1">
      <c r="B223" s="156"/>
      <c r="D223" s="145" t="s">
        <v>137</v>
      </c>
      <c r="E223" s="157" t="s">
        <v>1</v>
      </c>
      <c r="F223" s="158" t="s">
        <v>142</v>
      </c>
      <c r="H223" s="159">
        <v>270.33999999999997</v>
      </c>
      <c r="I223" s="377"/>
      <c r="L223" s="156"/>
      <c r="M223" s="160"/>
      <c r="T223" s="161"/>
      <c r="AT223" s="157" t="s">
        <v>137</v>
      </c>
      <c r="AU223" s="157" t="s">
        <v>81</v>
      </c>
      <c r="AV223" s="14" t="s">
        <v>135</v>
      </c>
      <c r="AW223" s="14" t="s">
        <v>28</v>
      </c>
      <c r="AX223" s="14" t="s">
        <v>79</v>
      </c>
      <c r="AY223" s="157" t="s">
        <v>129</v>
      </c>
    </row>
    <row r="224" spans="2:65" s="13" customFormat="1">
      <c r="B224" s="150"/>
      <c r="D224" s="145" t="s">
        <v>137</v>
      </c>
      <c r="F224" s="152" t="s">
        <v>1360</v>
      </c>
      <c r="H224" s="153">
        <v>451.46800000000002</v>
      </c>
      <c r="I224" s="376"/>
      <c r="L224" s="150"/>
      <c r="M224" s="154"/>
      <c r="T224" s="155"/>
      <c r="AT224" s="151" t="s">
        <v>137</v>
      </c>
      <c r="AU224" s="151" t="s">
        <v>81</v>
      </c>
      <c r="AV224" s="13" t="s">
        <v>81</v>
      </c>
      <c r="AW224" s="13" t="s">
        <v>4</v>
      </c>
      <c r="AX224" s="13" t="s">
        <v>79</v>
      </c>
      <c r="AY224" s="151" t="s">
        <v>129</v>
      </c>
    </row>
    <row r="225" spans="2:65" s="1" customFormat="1" ht="24.2" customHeight="1">
      <c r="B225" s="28"/>
      <c r="C225" s="132" t="s">
        <v>291</v>
      </c>
      <c r="D225" s="132" t="s">
        <v>131</v>
      </c>
      <c r="E225" s="133" t="s">
        <v>292</v>
      </c>
      <c r="F225" s="134" t="s">
        <v>293</v>
      </c>
      <c r="G225" s="135" t="s">
        <v>197</v>
      </c>
      <c r="H225" s="136">
        <v>375.95</v>
      </c>
      <c r="I225" s="373"/>
      <c r="J225" s="137">
        <f>ROUND(I225*H225,2)</f>
        <v>0</v>
      </c>
      <c r="K225" s="138"/>
      <c r="L225" s="28"/>
      <c r="M225" s="374" t="s">
        <v>1</v>
      </c>
      <c r="N225" s="139" t="s">
        <v>37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135</v>
      </c>
      <c r="AT225" s="142" t="s">
        <v>131</v>
      </c>
      <c r="AU225" s="142" t="s">
        <v>81</v>
      </c>
      <c r="AY225" s="16" t="s">
        <v>129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79</v>
      </c>
      <c r="BK225" s="143">
        <f>ROUND(I225*H225,2)</f>
        <v>0</v>
      </c>
      <c r="BL225" s="16" t="s">
        <v>135</v>
      </c>
      <c r="BM225" s="142" t="s">
        <v>294</v>
      </c>
    </row>
    <row r="226" spans="2:65" s="13" customFormat="1">
      <c r="B226" s="150"/>
      <c r="D226" s="145" t="s">
        <v>137</v>
      </c>
      <c r="E226" s="151" t="s">
        <v>1</v>
      </c>
      <c r="F226" s="152" t="s">
        <v>295</v>
      </c>
      <c r="H226" s="153">
        <v>355.1</v>
      </c>
      <c r="I226" s="376"/>
      <c r="L226" s="150"/>
      <c r="M226" s="154"/>
      <c r="T226" s="155"/>
      <c r="AT226" s="151" t="s">
        <v>137</v>
      </c>
      <c r="AU226" s="151" t="s">
        <v>81</v>
      </c>
      <c r="AV226" s="13" t="s">
        <v>81</v>
      </c>
      <c r="AW226" s="13" t="s">
        <v>28</v>
      </c>
      <c r="AX226" s="13" t="s">
        <v>71</v>
      </c>
      <c r="AY226" s="151" t="s">
        <v>129</v>
      </c>
    </row>
    <row r="227" spans="2:65" s="13" customFormat="1">
      <c r="B227" s="150"/>
      <c r="D227" s="145" t="s">
        <v>137</v>
      </c>
      <c r="E227" s="151" t="s">
        <v>1</v>
      </c>
      <c r="F227" s="152" t="s">
        <v>296</v>
      </c>
      <c r="H227" s="153">
        <v>16</v>
      </c>
      <c r="I227" s="376"/>
      <c r="L227" s="150"/>
      <c r="M227" s="154"/>
      <c r="T227" s="155"/>
      <c r="AT227" s="151" t="s">
        <v>137</v>
      </c>
      <c r="AU227" s="151" t="s">
        <v>81</v>
      </c>
      <c r="AV227" s="13" t="s">
        <v>81</v>
      </c>
      <c r="AW227" s="13" t="s">
        <v>28</v>
      </c>
      <c r="AX227" s="13" t="s">
        <v>71</v>
      </c>
      <c r="AY227" s="151" t="s">
        <v>129</v>
      </c>
    </row>
    <row r="228" spans="2:65" s="13" customFormat="1">
      <c r="B228" s="150"/>
      <c r="D228" s="145" t="s">
        <v>137</v>
      </c>
      <c r="E228" s="151" t="s">
        <v>1</v>
      </c>
      <c r="F228" s="152" t="s">
        <v>297</v>
      </c>
      <c r="H228" s="153">
        <v>1.25</v>
      </c>
      <c r="I228" s="376"/>
      <c r="L228" s="150"/>
      <c r="M228" s="154"/>
      <c r="T228" s="155"/>
      <c r="AT228" s="151" t="s">
        <v>137</v>
      </c>
      <c r="AU228" s="151" t="s">
        <v>81</v>
      </c>
      <c r="AV228" s="13" t="s">
        <v>81</v>
      </c>
      <c r="AW228" s="13" t="s">
        <v>28</v>
      </c>
      <c r="AX228" s="13" t="s">
        <v>71</v>
      </c>
      <c r="AY228" s="151" t="s">
        <v>129</v>
      </c>
    </row>
    <row r="229" spans="2:65" s="13" customFormat="1">
      <c r="B229" s="150"/>
      <c r="D229" s="145" t="s">
        <v>137</v>
      </c>
      <c r="E229" s="151" t="s">
        <v>1</v>
      </c>
      <c r="F229" s="152" t="s">
        <v>298</v>
      </c>
      <c r="H229" s="153">
        <v>3.6</v>
      </c>
      <c r="I229" s="376"/>
      <c r="L229" s="150"/>
      <c r="M229" s="154"/>
      <c r="T229" s="155"/>
      <c r="AT229" s="151" t="s">
        <v>137</v>
      </c>
      <c r="AU229" s="151" t="s">
        <v>81</v>
      </c>
      <c r="AV229" s="13" t="s">
        <v>81</v>
      </c>
      <c r="AW229" s="13" t="s">
        <v>28</v>
      </c>
      <c r="AX229" s="13" t="s">
        <v>71</v>
      </c>
      <c r="AY229" s="151" t="s">
        <v>129</v>
      </c>
    </row>
    <row r="230" spans="2:65" s="14" customFormat="1">
      <c r="B230" s="156"/>
      <c r="D230" s="145" t="s">
        <v>137</v>
      </c>
      <c r="E230" s="157" t="s">
        <v>1</v>
      </c>
      <c r="F230" s="158" t="s">
        <v>142</v>
      </c>
      <c r="H230" s="159">
        <v>375.95</v>
      </c>
      <c r="I230" s="377"/>
      <c r="L230" s="156"/>
      <c r="M230" s="160"/>
      <c r="T230" s="161"/>
      <c r="AT230" s="157" t="s">
        <v>137</v>
      </c>
      <c r="AU230" s="157" t="s">
        <v>81</v>
      </c>
      <c r="AV230" s="14" t="s">
        <v>135</v>
      </c>
      <c r="AW230" s="14" t="s">
        <v>28</v>
      </c>
      <c r="AX230" s="14" t="s">
        <v>79</v>
      </c>
      <c r="AY230" s="157" t="s">
        <v>129</v>
      </c>
    </row>
    <row r="231" spans="2:65" s="1" customFormat="1" ht="16.5" customHeight="1">
      <c r="B231" s="28"/>
      <c r="C231" s="164" t="s">
        <v>299</v>
      </c>
      <c r="D231" s="164" t="s">
        <v>285</v>
      </c>
      <c r="E231" s="165" t="s">
        <v>300</v>
      </c>
      <c r="F231" s="166" t="s">
        <v>301</v>
      </c>
      <c r="G231" s="167" t="s">
        <v>273</v>
      </c>
      <c r="H231" s="168">
        <v>627.83699999999999</v>
      </c>
      <c r="I231" s="379"/>
      <c r="J231" s="169">
        <f>ROUND(I231*H231,2)</f>
        <v>0</v>
      </c>
      <c r="K231" s="170"/>
      <c r="L231" s="171"/>
      <c r="M231" s="380" t="s">
        <v>1</v>
      </c>
      <c r="N231" s="172" t="s">
        <v>37</v>
      </c>
      <c r="P231" s="140">
        <f>O231*H231</f>
        <v>0</v>
      </c>
      <c r="Q231" s="140">
        <v>1</v>
      </c>
      <c r="R231" s="140">
        <f>Q231*H231</f>
        <v>627.83699999999999</v>
      </c>
      <c r="S231" s="140">
        <v>0</v>
      </c>
      <c r="T231" s="141">
        <f>S231*H231</f>
        <v>0</v>
      </c>
      <c r="AR231" s="142" t="s">
        <v>172</v>
      </c>
      <c r="AT231" s="142" t="s">
        <v>285</v>
      </c>
      <c r="AU231" s="142" t="s">
        <v>81</v>
      </c>
      <c r="AY231" s="16" t="s">
        <v>129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6" t="s">
        <v>79</v>
      </c>
      <c r="BK231" s="143">
        <f>ROUND(I231*H231,2)</f>
        <v>0</v>
      </c>
      <c r="BL231" s="16" t="s">
        <v>135</v>
      </c>
      <c r="BM231" s="142" t="s">
        <v>302</v>
      </c>
    </row>
    <row r="232" spans="2:65" s="13" customFormat="1">
      <c r="B232" s="150"/>
      <c r="D232" s="145" t="s">
        <v>137</v>
      </c>
      <c r="F232" s="152" t="s">
        <v>1361</v>
      </c>
      <c r="H232" s="153">
        <v>627.83699999999999</v>
      </c>
      <c r="I232" s="376"/>
      <c r="L232" s="150"/>
      <c r="M232" s="154"/>
      <c r="T232" s="155"/>
      <c r="AT232" s="151" t="s">
        <v>137</v>
      </c>
      <c r="AU232" s="151" t="s">
        <v>81</v>
      </c>
      <c r="AV232" s="13" t="s">
        <v>81</v>
      </c>
      <c r="AW232" s="13" t="s">
        <v>4</v>
      </c>
      <c r="AX232" s="13" t="s">
        <v>79</v>
      </c>
      <c r="AY232" s="151" t="s">
        <v>129</v>
      </c>
    </row>
    <row r="233" spans="2:65" s="1" customFormat="1" ht="33" customHeight="1">
      <c r="B233" s="28"/>
      <c r="C233" s="132" t="s">
        <v>303</v>
      </c>
      <c r="D233" s="132" t="s">
        <v>131</v>
      </c>
      <c r="E233" s="133" t="s">
        <v>304</v>
      </c>
      <c r="F233" s="134" t="s">
        <v>305</v>
      </c>
      <c r="G233" s="135" t="s">
        <v>134</v>
      </c>
      <c r="H233" s="136">
        <v>382.47</v>
      </c>
      <c r="I233" s="373"/>
      <c r="J233" s="137">
        <f>ROUND(I233*H233,2)</f>
        <v>0</v>
      </c>
      <c r="K233" s="138"/>
      <c r="L233" s="28"/>
      <c r="M233" s="374" t="s">
        <v>1</v>
      </c>
      <c r="N233" s="139" t="s">
        <v>37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135</v>
      </c>
      <c r="AT233" s="142" t="s">
        <v>131</v>
      </c>
      <c r="AU233" s="142" t="s">
        <v>81</v>
      </c>
      <c r="AY233" s="16" t="s">
        <v>129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79</v>
      </c>
      <c r="BK233" s="143">
        <f>ROUND(I233*H233,2)</f>
        <v>0</v>
      </c>
      <c r="BL233" s="16" t="s">
        <v>135</v>
      </c>
      <c r="BM233" s="142" t="s">
        <v>306</v>
      </c>
    </row>
    <row r="234" spans="2:65" s="13" customFormat="1">
      <c r="B234" s="150"/>
      <c r="D234" s="145" t="s">
        <v>137</v>
      </c>
      <c r="E234" s="151" t="s">
        <v>1</v>
      </c>
      <c r="F234" s="152" t="s">
        <v>190</v>
      </c>
      <c r="H234" s="153">
        <v>12</v>
      </c>
      <c r="I234" s="376"/>
      <c r="L234" s="150"/>
      <c r="M234" s="154"/>
      <c r="T234" s="155"/>
      <c r="AT234" s="151" t="s">
        <v>137</v>
      </c>
      <c r="AU234" s="151" t="s">
        <v>81</v>
      </c>
      <c r="AV234" s="13" t="s">
        <v>81</v>
      </c>
      <c r="AW234" s="13" t="s">
        <v>28</v>
      </c>
      <c r="AX234" s="13" t="s">
        <v>71</v>
      </c>
      <c r="AY234" s="151" t="s">
        <v>129</v>
      </c>
    </row>
    <row r="235" spans="2:65" s="13" customFormat="1">
      <c r="B235" s="150"/>
      <c r="D235" s="145" t="s">
        <v>137</v>
      </c>
      <c r="E235" s="151" t="s">
        <v>1</v>
      </c>
      <c r="F235" s="152" t="s">
        <v>191</v>
      </c>
      <c r="H235" s="153">
        <v>338.3</v>
      </c>
      <c r="I235" s="376"/>
      <c r="L235" s="150"/>
      <c r="M235" s="154"/>
      <c r="T235" s="155"/>
      <c r="AT235" s="151" t="s">
        <v>137</v>
      </c>
      <c r="AU235" s="151" t="s">
        <v>81</v>
      </c>
      <c r="AV235" s="13" t="s">
        <v>81</v>
      </c>
      <c r="AW235" s="13" t="s">
        <v>28</v>
      </c>
      <c r="AX235" s="13" t="s">
        <v>71</v>
      </c>
      <c r="AY235" s="151" t="s">
        <v>129</v>
      </c>
    </row>
    <row r="236" spans="2:65" s="13" customFormat="1">
      <c r="B236" s="150"/>
      <c r="D236" s="145" t="s">
        <v>137</v>
      </c>
      <c r="E236" s="151" t="s">
        <v>1</v>
      </c>
      <c r="F236" s="152" t="s">
        <v>192</v>
      </c>
      <c r="H236" s="153">
        <v>6.25</v>
      </c>
      <c r="I236" s="376"/>
      <c r="L236" s="150"/>
      <c r="M236" s="154"/>
      <c r="T236" s="155"/>
      <c r="AT236" s="151" t="s">
        <v>137</v>
      </c>
      <c r="AU236" s="151" t="s">
        <v>81</v>
      </c>
      <c r="AV236" s="13" t="s">
        <v>81</v>
      </c>
      <c r="AW236" s="13" t="s">
        <v>28</v>
      </c>
      <c r="AX236" s="13" t="s">
        <v>71</v>
      </c>
      <c r="AY236" s="151" t="s">
        <v>129</v>
      </c>
    </row>
    <row r="237" spans="2:65" s="13" customFormat="1">
      <c r="B237" s="150"/>
      <c r="D237" s="145" t="s">
        <v>137</v>
      </c>
      <c r="E237" s="151" t="s">
        <v>1</v>
      </c>
      <c r="F237" s="152" t="s">
        <v>193</v>
      </c>
      <c r="H237" s="153">
        <v>25.92</v>
      </c>
      <c r="I237" s="376"/>
      <c r="L237" s="150"/>
      <c r="M237" s="154"/>
      <c r="T237" s="155"/>
      <c r="AT237" s="151" t="s">
        <v>137</v>
      </c>
      <c r="AU237" s="151" t="s">
        <v>81</v>
      </c>
      <c r="AV237" s="13" t="s">
        <v>81</v>
      </c>
      <c r="AW237" s="13" t="s">
        <v>28</v>
      </c>
      <c r="AX237" s="13" t="s">
        <v>71</v>
      </c>
      <c r="AY237" s="151" t="s">
        <v>129</v>
      </c>
    </row>
    <row r="238" spans="2:65" s="14" customFormat="1">
      <c r="B238" s="156"/>
      <c r="D238" s="145" t="s">
        <v>137</v>
      </c>
      <c r="E238" s="157" t="s">
        <v>1</v>
      </c>
      <c r="F238" s="158" t="s">
        <v>142</v>
      </c>
      <c r="H238" s="159">
        <v>382.47</v>
      </c>
      <c r="I238" s="377"/>
      <c r="L238" s="156"/>
      <c r="M238" s="160"/>
      <c r="T238" s="161"/>
      <c r="AT238" s="157" t="s">
        <v>137</v>
      </c>
      <c r="AU238" s="157" t="s">
        <v>81</v>
      </c>
      <c r="AV238" s="14" t="s">
        <v>135</v>
      </c>
      <c r="AW238" s="14" t="s">
        <v>28</v>
      </c>
      <c r="AX238" s="14" t="s">
        <v>79</v>
      </c>
      <c r="AY238" s="157" t="s">
        <v>129</v>
      </c>
    </row>
    <row r="239" spans="2:65" s="1" customFormat="1" ht="16.5" customHeight="1">
      <c r="B239" s="28"/>
      <c r="C239" s="132" t="s">
        <v>307</v>
      </c>
      <c r="D239" s="132" t="s">
        <v>131</v>
      </c>
      <c r="E239" s="133" t="s">
        <v>308</v>
      </c>
      <c r="F239" s="134" t="s">
        <v>309</v>
      </c>
      <c r="G239" s="135" t="s">
        <v>134</v>
      </c>
      <c r="H239" s="136">
        <v>12</v>
      </c>
      <c r="I239" s="373"/>
      <c r="J239" s="137">
        <f>ROUND(I239*H239,2)</f>
        <v>0</v>
      </c>
      <c r="K239" s="138"/>
      <c r="L239" s="28"/>
      <c r="M239" s="374" t="s">
        <v>1</v>
      </c>
      <c r="N239" s="139" t="s">
        <v>37</v>
      </c>
      <c r="P239" s="140">
        <f>O239*H239</f>
        <v>0</v>
      </c>
      <c r="Q239" s="140">
        <v>1.2700000000000001E-3</v>
      </c>
      <c r="R239" s="140">
        <f>Q239*H239</f>
        <v>1.524E-2</v>
      </c>
      <c r="S239" s="140">
        <v>0</v>
      </c>
      <c r="T239" s="141">
        <f>S239*H239</f>
        <v>0</v>
      </c>
      <c r="AR239" s="142" t="s">
        <v>135</v>
      </c>
      <c r="AT239" s="142" t="s">
        <v>131</v>
      </c>
      <c r="AU239" s="142" t="s">
        <v>81</v>
      </c>
      <c r="AY239" s="16" t="s">
        <v>129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79</v>
      </c>
      <c r="BK239" s="143">
        <f>ROUND(I239*H239,2)</f>
        <v>0</v>
      </c>
      <c r="BL239" s="16" t="s">
        <v>135</v>
      </c>
      <c r="BM239" s="142" t="s">
        <v>310</v>
      </c>
    </row>
    <row r="240" spans="2:65" s="13" customFormat="1">
      <c r="B240" s="150"/>
      <c r="D240" s="145" t="s">
        <v>137</v>
      </c>
      <c r="E240" s="151" t="s">
        <v>1</v>
      </c>
      <c r="F240" s="152" t="s">
        <v>190</v>
      </c>
      <c r="H240" s="153">
        <v>12</v>
      </c>
      <c r="I240" s="376"/>
      <c r="L240" s="150"/>
      <c r="M240" s="154"/>
      <c r="T240" s="155"/>
      <c r="AT240" s="151" t="s">
        <v>137</v>
      </c>
      <c r="AU240" s="151" t="s">
        <v>81</v>
      </c>
      <c r="AV240" s="13" t="s">
        <v>81</v>
      </c>
      <c r="AW240" s="13" t="s">
        <v>28</v>
      </c>
      <c r="AX240" s="13" t="s">
        <v>79</v>
      </c>
      <c r="AY240" s="151" t="s">
        <v>129</v>
      </c>
    </row>
    <row r="241" spans="2:65" s="1" customFormat="1" ht="16.5" customHeight="1">
      <c r="B241" s="28"/>
      <c r="C241" s="164" t="s">
        <v>311</v>
      </c>
      <c r="D241" s="164" t="s">
        <v>285</v>
      </c>
      <c r="E241" s="165" t="s">
        <v>312</v>
      </c>
      <c r="F241" s="166" t="s">
        <v>313</v>
      </c>
      <c r="G241" s="167" t="s">
        <v>314</v>
      </c>
      <c r="H241" s="168">
        <v>0.3</v>
      </c>
      <c r="I241" s="379"/>
      <c r="J241" s="169">
        <f>ROUND(I241*H241,2)</f>
        <v>0</v>
      </c>
      <c r="K241" s="170"/>
      <c r="L241" s="171"/>
      <c r="M241" s="380" t="s">
        <v>1</v>
      </c>
      <c r="N241" s="172" t="s">
        <v>37</v>
      </c>
      <c r="P241" s="140">
        <f>O241*H241</f>
        <v>0</v>
      </c>
      <c r="Q241" s="140">
        <v>1E-3</v>
      </c>
      <c r="R241" s="140">
        <f>Q241*H241</f>
        <v>2.9999999999999997E-4</v>
      </c>
      <c r="S241" s="140">
        <v>0</v>
      </c>
      <c r="T241" s="141">
        <f>S241*H241</f>
        <v>0</v>
      </c>
      <c r="AR241" s="142" t="s">
        <v>172</v>
      </c>
      <c r="AT241" s="142" t="s">
        <v>285</v>
      </c>
      <c r="AU241" s="142" t="s">
        <v>81</v>
      </c>
      <c r="AY241" s="16" t="s">
        <v>129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6" t="s">
        <v>79</v>
      </c>
      <c r="BK241" s="143">
        <f>ROUND(I241*H241,2)</f>
        <v>0</v>
      </c>
      <c r="BL241" s="16" t="s">
        <v>135</v>
      </c>
      <c r="BM241" s="142" t="s">
        <v>315</v>
      </c>
    </row>
    <row r="242" spans="2:65" s="13" customFormat="1">
      <c r="B242" s="150"/>
      <c r="D242" s="145" t="s">
        <v>137</v>
      </c>
      <c r="F242" s="152" t="s">
        <v>316</v>
      </c>
      <c r="H242" s="153">
        <v>0.3</v>
      </c>
      <c r="I242" s="376"/>
      <c r="L242" s="150"/>
      <c r="M242" s="154"/>
      <c r="T242" s="155"/>
      <c r="AT242" s="151" t="s">
        <v>137</v>
      </c>
      <c r="AU242" s="151" t="s">
        <v>81</v>
      </c>
      <c r="AV242" s="13" t="s">
        <v>81</v>
      </c>
      <c r="AW242" s="13" t="s">
        <v>4</v>
      </c>
      <c r="AX242" s="13" t="s">
        <v>79</v>
      </c>
      <c r="AY242" s="151" t="s">
        <v>129</v>
      </c>
    </row>
    <row r="243" spans="2:65" s="11" customFormat="1" ht="22.9" customHeight="1">
      <c r="B243" s="121"/>
      <c r="D243" s="122" t="s">
        <v>70</v>
      </c>
      <c r="E243" s="130" t="s">
        <v>135</v>
      </c>
      <c r="F243" s="130" t="s">
        <v>323</v>
      </c>
      <c r="I243" s="372"/>
      <c r="J243" s="131">
        <f>BK243</f>
        <v>0</v>
      </c>
      <c r="L243" s="121"/>
      <c r="M243" s="125"/>
      <c r="P243" s="126">
        <f>SUM(P244:P252)</f>
        <v>0</v>
      </c>
      <c r="R243" s="126">
        <f>SUM(R244:R252)</f>
        <v>5.3676000000000001E-2</v>
      </c>
      <c r="T243" s="127">
        <f>SUM(T244:T252)</f>
        <v>0</v>
      </c>
      <c r="AR243" s="122" t="s">
        <v>79</v>
      </c>
      <c r="AT243" s="128" t="s">
        <v>70</v>
      </c>
      <c r="AU243" s="128" t="s">
        <v>79</v>
      </c>
      <c r="AY243" s="122" t="s">
        <v>129</v>
      </c>
      <c r="BK243" s="129">
        <f>SUM(BK244:BK252)</f>
        <v>0</v>
      </c>
    </row>
    <row r="244" spans="2:65" s="1" customFormat="1" ht="16.5" customHeight="1">
      <c r="B244" s="28"/>
      <c r="C244" s="132" t="s">
        <v>318</v>
      </c>
      <c r="D244" s="132" t="s">
        <v>131</v>
      </c>
      <c r="E244" s="133" t="s">
        <v>325</v>
      </c>
      <c r="F244" s="134" t="s">
        <v>326</v>
      </c>
      <c r="G244" s="135" t="s">
        <v>197</v>
      </c>
      <c r="H244" s="136">
        <v>75.19</v>
      </c>
      <c r="I244" s="373"/>
      <c r="J244" s="137">
        <f>ROUND(I244*H244,2)</f>
        <v>0</v>
      </c>
      <c r="K244" s="138"/>
      <c r="L244" s="28"/>
      <c r="M244" s="374" t="s">
        <v>1</v>
      </c>
      <c r="N244" s="139" t="s">
        <v>37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135</v>
      </c>
      <c r="AT244" s="142" t="s">
        <v>131</v>
      </c>
      <c r="AU244" s="142" t="s">
        <v>81</v>
      </c>
      <c r="AY244" s="16" t="s">
        <v>129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79</v>
      </c>
      <c r="BK244" s="143">
        <f>ROUND(I244*H244,2)</f>
        <v>0</v>
      </c>
      <c r="BL244" s="16" t="s">
        <v>135</v>
      </c>
      <c r="BM244" s="142" t="s">
        <v>327</v>
      </c>
    </row>
    <row r="245" spans="2:65" s="13" customFormat="1">
      <c r="B245" s="150"/>
      <c r="D245" s="145" t="s">
        <v>137</v>
      </c>
      <c r="E245" s="151" t="s">
        <v>1</v>
      </c>
      <c r="F245" s="152" t="s">
        <v>328</v>
      </c>
      <c r="H245" s="153">
        <v>71.02</v>
      </c>
      <c r="I245" s="376"/>
      <c r="L245" s="150"/>
      <c r="M245" s="154"/>
      <c r="T245" s="155"/>
      <c r="AT245" s="151" t="s">
        <v>137</v>
      </c>
      <c r="AU245" s="151" t="s">
        <v>81</v>
      </c>
      <c r="AV245" s="13" t="s">
        <v>81</v>
      </c>
      <c r="AW245" s="13" t="s">
        <v>28</v>
      </c>
      <c r="AX245" s="13" t="s">
        <v>71</v>
      </c>
      <c r="AY245" s="151" t="s">
        <v>129</v>
      </c>
    </row>
    <row r="246" spans="2:65" s="13" customFormat="1">
      <c r="B246" s="150"/>
      <c r="D246" s="145" t="s">
        <v>137</v>
      </c>
      <c r="E246" s="151" t="s">
        <v>1</v>
      </c>
      <c r="F246" s="152" t="s">
        <v>329</v>
      </c>
      <c r="H246" s="153">
        <v>3.2</v>
      </c>
      <c r="I246" s="376"/>
      <c r="L246" s="150"/>
      <c r="M246" s="154"/>
      <c r="T246" s="155"/>
      <c r="AT246" s="151" t="s">
        <v>137</v>
      </c>
      <c r="AU246" s="151" t="s">
        <v>81</v>
      </c>
      <c r="AV246" s="13" t="s">
        <v>81</v>
      </c>
      <c r="AW246" s="13" t="s">
        <v>28</v>
      </c>
      <c r="AX246" s="13" t="s">
        <v>71</v>
      </c>
      <c r="AY246" s="151" t="s">
        <v>129</v>
      </c>
    </row>
    <row r="247" spans="2:65" s="13" customFormat="1">
      <c r="B247" s="150"/>
      <c r="D247" s="145" t="s">
        <v>137</v>
      </c>
      <c r="E247" s="151" t="s">
        <v>1</v>
      </c>
      <c r="F247" s="152" t="s">
        <v>330</v>
      </c>
      <c r="H247" s="153">
        <v>0.25</v>
      </c>
      <c r="I247" s="376"/>
      <c r="L247" s="150"/>
      <c r="M247" s="154"/>
      <c r="T247" s="155"/>
      <c r="AT247" s="151" t="s">
        <v>137</v>
      </c>
      <c r="AU247" s="151" t="s">
        <v>81</v>
      </c>
      <c r="AV247" s="13" t="s">
        <v>81</v>
      </c>
      <c r="AW247" s="13" t="s">
        <v>28</v>
      </c>
      <c r="AX247" s="13" t="s">
        <v>71</v>
      </c>
      <c r="AY247" s="151" t="s">
        <v>129</v>
      </c>
    </row>
    <row r="248" spans="2:65" s="13" customFormat="1">
      <c r="B248" s="150"/>
      <c r="D248" s="145" t="s">
        <v>137</v>
      </c>
      <c r="E248" s="151" t="s">
        <v>1</v>
      </c>
      <c r="F248" s="152" t="s">
        <v>331</v>
      </c>
      <c r="H248" s="153">
        <v>0.72</v>
      </c>
      <c r="I248" s="376"/>
      <c r="L248" s="150"/>
      <c r="M248" s="154"/>
      <c r="T248" s="155"/>
      <c r="AT248" s="151" t="s">
        <v>137</v>
      </c>
      <c r="AU248" s="151" t="s">
        <v>81</v>
      </c>
      <c r="AV248" s="13" t="s">
        <v>81</v>
      </c>
      <c r="AW248" s="13" t="s">
        <v>28</v>
      </c>
      <c r="AX248" s="13" t="s">
        <v>71</v>
      </c>
      <c r="AY248" s="151" t="s">
        <v>129</v>
      </c>
    </row>
    <row r="249" spans="2:65" s="14" customFormat="1">
      <c r="B249" s="156"/>
      <c r="D249" s="145" t="s">
        <v>137</v>
      </c>
      <c r="E249" s="157" t="s">
        <v>1</v>
      </c>
      <c r="F249" s="158" t="s">
        <v>142</v>
      </c>
      <c r="H249" s="159">
        <v>75.19</v>
      </c>
      <c r="I249" s="377"/>
      <c r="L249" s="156"/>
      <c r="M249" s="160"/>
      <c r="T249" s="161"/>
      <c r="AT249" s="157" t="s">
        <v>137</v>
      </c>
      <c r="AU249" s="157" t="s">
        <v>81</v>
      </c>
      <c r="AV249" s="14" t="s">
        <v>135</v>
      </c>
      <c r="AW249" s="14" t="s">
        <v>28</v>
      </c>
      <c r="AX249" s="14" t="s">
        <v>79</v>
      </c>
      <c r="AY249" s="157" t="s">
        <v>129</v>
      </c>
    </row>
    <row r="250" spans="2:65" s="1" customFormat="1" ht="33" customHeight="1">
      <c r="B250" s="28"/>
      <c r="C250" s="132" t="s">
        <v>321</v>
      </c>
      <c r="D250" s="132" t="s">
        <v>131</v>
      </c>
      <c r="E250" s="133" t="s">
        <v>333</v>
      </c>
      <c r="F250" s="134" t="s">
        <v>334</v>
      </c>
      <c r="G250" s="135" t="s">
        <v>197</v>
      </c>
      <c r="H250" s="136">
        <v>0.94</v>
      </c>
      <c r="I250" s="373"/>
      <c r="J250" s="137">
        <f>ROUND(I250*H250,2)</f>
        <v>0</v>
      </c>
      <c r="K250" s="138"/>
      <c r="L250" s="28"/>
      <c r="M250" s="374" t="s">
        <v>1</v>
      </c>
      <c r="N250" s="139" t="s">
        <v>37</v>
      </c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135</v>
      </c>
      <c r="AT250" s="142" t="s">
        <v>131</v>
      </c>
      <c r="AU250" s="142" t="s">
        <v>81</v>
      </c>
      <c r="AY250" s="16" t="s">
        <v>129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79</v>
      </c>
      <c r="BK250" s="143">
        <f>ROUND(I250*H250,2)</f>
        <v>0</v>
      </c>
      <c r="BL250" s="16" t="s">
        <v>135</v>
      </c>
      <c r="BM250" s="142" t="s">
        <v>335</v>
      </c>
    </row>
    <row r="251" spans="2:65" s="1" customFormat="1" ht="16.5" customHeight="1">
      <c r="B251" s="28"/>
      <c r="C251" s="132" t="s">
        <v>322</v>
      </c>
      <c r="D251" s="132" t="s">
        <v>131</v>
      </c>
      <c r="E251" s="133" t="s">
        <v>337</v>
      </c>
      <c r="F251" s="134" t="s">
        <v>338</v>
      </c>
      <c r="G251" s="135" t="s">
        <v>134</v>
      </c>
      <c r="H251" s="136">
        <v>8.4</v>
      </c>
      <c r="I251" s="373"/>
      <c r="J251" s="137">
        <f>ROUND(I251*H251,2)</f>
        <v>0</v>
      </c>
      <c r="K251" s="138"/>
      <c r="L251" s="28"/>
      <c r="M251" s="374" t="s">
        <v>1</v>
      </c>
      <c r="N251" s="139" t="s">
        <v>37</v>
      </c>
      <c r="P251" s="140">
        <f>O251*H251</f>
        <v>0</v>
      </c>
      <c r="Q251" s="140">
        <v>6.3899999999999998E-3</v>
      </c>
      <c r="R251" s="140">
        <f>Q251*H251</f>
        <v>5.3676000000000001E-2</v>
      </c>
      <c r="S251" s="140">
        <v>0</v>
      </c>
      <c r="T251" s="141">
        <f>S251*H251</f>
        <v>0</v>
      </c>
      <c r="AR251" s="142" t="s">
        <v>135</v>
      </c>
      <c r="AT251" s="142" t="s">
        <v>131</v>
      </c>
      <c r="AU251" s="142" t="s">
        <v>81</v>
      </c>
      <c r="AY251" s="16" t="s">
        <v>129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6" t="s">
        <v>79</v>
      </c>
      <c r="BK251" s="143">
        <f>ROUND(I251*H251,2)</f>
        <v>0</v>
      </c>
      <c r="BL251" s="16" t="s">
        <v>135</v>
      </c>
      <c r="BM251" s="142" t="s">
        <v>339</v>
      </c>
    </row>
    <row r="252" spans="2:65" s="13" customFormat="1">
      <c r="B252" s="150"/>
      <c r="D252" s="145" t="s">
        <v>137</v>
      </c>
      <c r="E252" s="151" t="s">
        <v>1</v>
      </c>
      <c r="F252" s="152" t="s">
        <v>340</v>
      </c>
      <c r="H252" s="153">
        <v>8.4</v>
      </c>
      <c r="I252" s="376"/>
      <c r="L252" s="150"/>
      <c r="M252" s="154"/>
      <c r="T252" s="155"/>
      <c r="AT252" s="151" t="s">
        <v>137</v>
      </c>
      <c r="AU252" s="151" t="s">
        <v>81</v>
      </c>
      <c r="AV252" s="13" t="s">
        <v>81</v>
      </c>
      <c r="AW252" s="13" t="s">
        <v>28</v>
      </c>
      <c r="AX252" s="13" t="s">
        <v>79</v>
      </c>
      <c r="AY252" s="151" t="s">
        <v>129</v>
      </c>
    </row>
    <row r="253" spans="2:65" s="11" customFormat="1" ht="22.9" customHeight="1">
      <c r="B253" s="121"/>
      <c r="D253" s="122" t="s">
        <v>70</v>
      </c>
      <c r="E253" s="130" t="s">
        <v>155</v>
      </c>
      <c r="F253" s="130" t="s">
        <v>341</v>
      </c>
      <c r="I253" s="372"/>
      <c r="J253" s="131">
        <f>BK253</f>
        <v>0</v>
      </c>
      <c r="L253" s="121"/>
      <c r="M253" s="125"/>
      <c r="P253" s="126">
        <f>SUM(P254:P282)</f>
        <v>0</v>
      </c>
      <c r="R253" s="126">
        <f>SUM(R254:R282)</f>
        <v>3.0520799999999997</v>
      </c>
      <c r="T253" s="127">
        <f>SUM(T254:T282)</f>
        <v>0</v>
      </c>
      <c r="AR253" s="122" t="s">
        <v>79</v>
      </c>
      <c r="AT253" s="128" t="s">
        <v>70</v>
      </c>
      <c r="AU253" s="128" t="s">
        <v>79</v>
      </c>
      <c r="AY253" s="122" t="s">
        <v>129</v>
      </c>
      <c r="BK253" s="129">
        <f>SUM(BK254:BK282)</f>
        <v>0</v>
      </c>
    </row>
    <row r="254" spans="2:65" s="1" customFormat="1" ht="24.2" customHeight="1">
      <c r="B254" s="28"/>
      <c r="C254" s="132" t="s">
        <v>324</v>
      </c>
      <c r="D254" s="132" t="s">
        <v>131</v>
      </c>
      <c r="E254" s="133" t="s">
        <v>343</v>
      </c>
      <c r="F254" s="134" t="s">
        <v>344</v>
      </c>
      <c r="G254" s="135" t="s">
        <v>134</v>
      </c>
      <c r="H254" s="136">
        <v>423.9</v>
      </c>
      <c r="I254" s="373"/>
      <c r="J254" s="137">
        <f>ROUND(I254*H254,2)</f>
        <v>0</v>
      </c>
      <c r="K254" s="138"/>
      <c r="L254" s="28"/>
      <c r="M254" s="374" t="s">
        <v>1</v>
      </c>
      <c r="N254" s="139" t="s">
        <v>37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135</v>
      </c>
      <c r="AT254" s="142" t="s">
        <v>131</v>
      </c>
      <c r="AU254" s="142" t="s">
        <v>81</v>
      </c>
      <c r="AY254" s="16" t="s">
        <v>129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79</v>
      </c>
      <c r="BK254" s="143">
        <f>ROUND(I254*H254,2)</f>
        <v>0</v>
      </c>
      <c r="BL254" s="16" t="s">
        <v>135</v>
      </c>
      <c r="BM254" s="142" t="s">
        <v>345</v>
      </c>
    </row>
    <row r="255" spans="2:65" s="12" customFormat="1">
      <c r="B255" s="144"/>
      <c r="D255" s="145" t="s">
        <v>137</v>
      </c>
      <c r="E255" s="146" t="s">
        <v>1</v>
      </c>
      <c r="F255" s="147" t="s">
        <v>346</v>
      </c>
      <c r="H255" s="146" t="s">
        <v>1</v>
      </c>
      <c r="I255" s="375"/>
      <c r="L255" s="144"/>
      <c r="M255" s="148"/>
      <c r="T255" s="149"/>
      <c r="AT255" s="146" t="s">
        <v>137</v>
      </c>
      <c r="AU255" s="146" t="s">
        <v>81</v>
      </c>
      <c r="AV255" s="12" t="s">
        <v>79</v>
      </c>
      <c r="AW255" s="12" t="s">
        <v>28</v>
      </c>
      <c r="AX255" s="12" t="s">
        <v>71</v>
      </c>
      <c r="AY255" s="146" t="s">
        <v>129</v>
      </c>
    </row>
    <row r="256" spans="2:65" s="13" customFormat="1">
      <c r="B256" s="150"/>
      <c r="D256" s="145" t="s">
        <v>137</v>
      </c>
      <c r="E256" s="151" t="s">
        <v>1</v>
      </c>
      <c r="F256" s="152" t="s">
        <v>347</v>
      </c>
      <c r="H256" s="153">
        <v>359.9</v>
      </c>
      <c r="I256" s="376"/>
      <c r="L256" s="150"/>
      <c r="M256" s="154"/>
      <c r="T256" s="155"/>
      <c r="AT256" s="151" t="s">
        <v>137</v>
      </c>
      <c r="AU256" s="151" t="s">
        <v>81</v>
      </c>
      <c r="AV256" s="13" t="s">
        <v>81</v>
      </c>
      <c r="AW256" s="13" t="s">
        <v>28</v>
      </c>
      <c r="AX256" s="13" t="s">
        <v>71</v>
      </c>
      <c r="AY256" s="151" t="s">
        <v>129</v>
      </c>
    </row>
    <row r="257" spans="2:65" s="13" customFormat="1">
      <c r="B257" s="150"/>
      <c r="D257" s="145" t="s">
        <v>137</v>
      </c>
      <c r="E257" s="151" t="s">
        <v>1</v>
      </c>
      <c r="F257" s="152" t="s">
        <v>348</v>
      </c>
      <c r="H257" s="153">
        <v>64</v>
      </c>
      <c r="I257" s="376"/>
      <c r="L257" s="150"/>
      <c r="M257" s="154"/>
      <c r="T257" s="155"/>
      <c r="AT257" s="151" t="s">
        <v>137</v>
      </c>
      <c r="AU257" s="151" t="s">
        <v>81</v>
      </c>
      <c r="AV257" s="13" t="s">
        <v>81</v>
      </c>
      <c r="AW257" s="13" t="s">
        <v>28</v>
      </c>
      <c r="AX257" s="13" t="s">
        <v>71</v>
      </c>
      <c r="AY257" s="151" t="s">
        <v>129</v>
      </c>
    </row>
    <row r="258" spans="2:65" s="14" customFormat="1">
      <c r="B258" s="156"/>
      <c r="D258" s="145" t="s">
        <v>137</v>
      </c>
      <c r="E258" s="157" t="s">
        <v>1</v>
      </c>
      <c r="F258" s="158" t="s">
        <v>142</v>
      </c>
      <c r="H258" s="159">
        <v>423.9</v>
      </c>
      <c r="I258" s="377"/>
      <c r="L258" s="156"/>
      <c r="M258" s="160"/>
      <c r="T258" s="161"/>
      <c r="AT258" s="157" t="s">
        <v>137</v>
      </c>
      <c r="AU258" s="157" t="s">
        <v>81</v>
      </c>
      <c r="AV258" s="14" t="s">
        <v>135</v>
      </c>
      <c r="AW258" s="14" t="s">
        <v>28</v>
      </c>
      <c r="AX258" s="14" t="s">
        <v>79</v>
      </c>
      <c r="AY258" s="157" t="s">
        <v>129</v>
      </c>
    </row>
    <row r="259" spans="2:65" s="1" customFormat="1" ht="24.2" customHeight="1">
      <c r="B259" s="28"/>
      <c r="C259" s="132" t="s">
        <v>332</v>
      </c>
      <c r="D259" s="132" t="s">
        <v>131</v>
      </c>
      <c r="E259" s="133" t="s">
        <v>350</v>
      </c>
      <c r="F259" s="134" t="s">
        <v>351</v>
      </c>
      <c r="G259" s="135" t="s">
        <v>134</v>
      </c>
      <c r="H259" s="136">
        <v>423.9</v>
      </c>
      <c r="I259" s="373"/>
      <c r="J259" s="137">
        <f>ROUND(I259*H259,2)</f>
        <v>0</v>
      </c>
      <c r="K259" s="138"/>
      <c r="L259" s="28"/>
      <c r="M259" s="374" t="s">
        <v>1</v>
      </c>
      <c r="N259" s="139" t="s">
        <v>37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135</v>
      </c>
      <c r="AT259" s="142" t="s">
        <v>131</v>
      </c>
      <c r="AU259" s="142" t="s">
        <v>81</v>
      </c>
      <c r="AY259" s="16" t="s">
        <v>129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6" t="s">
        <v>79</v>
      </c>
      <c r="BK259" s="143">
        <f>ROUND(I259*H259,2)</f>
        <v>0</v>
      </c>
      <c r="BL259" s="16" t="s">
        <v>135</v>
      </c>
      <c r="BM259" s="142" t="s">
        <v>352</v>
      </c>
    </row>
    <row r="260" spans="2:65" s="12" customFormat="1">
      <c r="B260" s="144"/>
      <c r="D260" s="145" t="s">
        <v>137</v>
      </c>
      <c r="E260" s="146" t="s">
        <v>1</v>
      </c>
      <c r="F260" s="147" t="s">
        <v>138</v>
      </c>
      <c r="H260" s="146" t="s">
        <v>1</v>
      </c>
      <c r="I260" s="375"/>
      <c r="L260" s="144"/>
      <c r="M260" s="148"/>
      <c r="T260" s="149"/>
      <c r="AT260" s="146" t="s">
        <v>137</v>
      </c>
      <c r="AU260" s="146" t="s">
        <v>81</v>
      </c>
      <c r="AV260" s="12" t="s">
        <v>79</v>
      </c>
      <c r="AW260" s="12" t="s">
        <v>28</v>
      </c>
      <c r="AX260" s="12" t="s">
        <v>71</v>
      </c>
      <c r="AY260" s="146" t="s">
        <v>129</v>
      </c>
    </row>
    <row r="261" spans="2:65" s="13" customFormat="1">
      <c r="B261" s="150"/>
      <c r="D261" s="145" t="s">
        <v>137</v>
      </c>
      <c r="E261" s="151" t="s">
        <v>1</v>
      </c>
      <c r="F261" s="152" t="s">
        <v>139</v>
      </c>
      <c r="H261" s="153">
        <v>359.9</v>
      </c>
      <c r="I261" s="376"/>
      <c r="L261" s="150"/>
      <c r="M261" s="154"/>
      <c r="T261" s="155"/>
      <c r="AT261" s="151" t="s">
        <v>137</v>
      </c>
      <c r="AU261" s="151" t="s">
        <v>81</v>
      </c>
      <c r="AV261" s="13" t="s">
        <v>81</v>
      </c>
      <c r="AW261" s="13" t="s">
        <v>28</v>
      </c>
      <c r="AX261" s="13" t="s">
        <v>71</v>
      </c>
      <c r="AY261" s="151" t="s">
        <v>129</v>
      </c>
    </row>
    <row r="262" spans="2:65" s="12" customFormat="1">
      <c r="B262" s="144"/>
      <c r="D262" s="145" t="s">
        <v>137</v>
      </c>
      <c r="E262" s="146" t="s">
        <v>1</v>
      </c>
      <c r="F262" s="147" t="s">
        <v>140</v>
      </c>
      <c r="H262" s="146" t="s">
        <v>1</v>
      </c>
      <c r="I262" s="375"/>
      <c r="L262" s="144"/>
      <c r="M262" s="148"/>
      <c r="T262" s="149"/>
      <c r="AT262" s="146" t="s">
        <v>137</v>
      </c>
      <c r="AU262" s="146" t="s">
        <v>81</v>
      </c>
      <c r="AV262" s="12" t="s">
        <v>79</v>
      </c>
      <c r="AW262" s="12" t="s">
        <v>28</v>
      </c>
      <c r="AX262" s="12" t="s">
        <v>71</v>
      </c>
      <c r="AY262" s="146" t="s">
        <v>129</v>
      </c>
    </row>
    <row r="263" spans="2:65" s="13" customFormat="1">
      <c r="B263" s="150"/>
      <c r="D263" s="145" t="s">
        <v>137</v>
      </c>
      <c r="E263" s="151" t="s">
        <v>1</v>
      </c>
      <c r="F263" s="152" t="s">
        <v>141</v>
      </c>
      <c r="H263" s="153">
        <v>64</v>
      </c>
      <c r="I263" s="376"/>
      <c r="L263" s="150"/>
      <c r="M263" s="154"/>
      <c r="T263" s="155"/>
      <c r="AT263" s="151" t="s">
        <v>137</v>
      </c>
      <c r="AU263" s="151" t="s">
        <v>81</v>
      </c>
      <c r="AV263" s="13" t="s">
        <v>81</v>
      </c>
      <c r="AW263" s="13" t="s">
        <v>28</v>
      </c>
      <c r="AX263" s="13" t="s">
        <v>71</v>
      </c>
      <c r="AY263" s="151" t="s">
        <v>129</v>
      </c>
    </row>
    <row r="264" spans="2:65" s="14" customFormat="1">
      <c r="B264" s="156"/>
      <c r="D264" s="145" t="s">
        <v>137</v>
      </c>
      <c r="E264" s="157" t="s">
        <v>1</v>
      </c>
      <c r="F264" s="158" t="s">
        <v>142</v>
      </c>
      <c r="H264" s="159">
        <v>423.9</v>
      </c>
      <c r="I264" s="377"/>
      <c r="L264" s="156"/>
      <c r="M264" s="160"/>
      <c r="T264" s="161"/>
      <c r="AT264" s="157" t="s">
        <v>137</v>
      </c>
      <c r="AU264" s="157" t="s">
        <v>81</v>
      </c>
      <c r="AV264" s="14" t="s">
        <v>135</v>
      </c>
      <c r="AW264" s="14" t="s">
        <v>28</v>
      </c>
      <c r="AX264" s="14" t="s">
        <v>79</v>
      </c>
      <c r="AY264" s="157" t="s">
        <v>129</v>
      </c>
    </row>
    <row r="265" spans="2:65" s="1" customFormat="1" ht="24.2" customHeight="1">
      <c r="B265" s="28"/>
      <c r="C265" s="132" t="s">
        <v>336</v>
      </c>
      <c r="D265" s="132" t="s">
        <v>131</v>
      </c>
      <c r="E265" s="133" t="s">
        <v>354</v>
      </c>
      <c r="F265" s="134" t="s">
        <v>355</v>
      </c>
      <c r="G265" s="135" t="s">
        <v>134</v>
      </c>
      <c r="H265" s="136">
        <v>423.9</v>
      </c>
      <c r="I265" s="373"/>
      <c r="J265" s="137">
        <f>ROUND(I265*H265,2)</f>
        <v>0</v>
      </c>
      <c r="K265" s="138"/>
      <c r="L265" s="28"/>
      <c r="M265" s="374" t="s">
        <v>1</v>
      </c>
      <c r="N265" s="139" t="s">
        <v>37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135</v>
      </c>
      <c r="AT265" s="142" t="s">
        <v>131</v>
      </c>
      <c r="AU265" s="142" t="s">
        <v>81</v>
      </c>
      <c r="AY265" s="16" t="s">
        <v>129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6" t="s">
        <v>79</v>
      </c>
      <c r="BK265" s="143">
        <f>ROUND(I265*H265,2)</f>
        <v>0</v>
      </c>
      <c r="BL265" s="16" t="s">
        <v>135</v>
      </c>
      <c r="BM265" s="142" t="s">
        <v>356</v>
      </c>
    </row>
    <row r="266" spans="2:65" s="1" customFormat="1" ht="21.75" customHeight="1">
      <c r="B266" s="28"/>
      <c r="C266" s="132" t="s">
        <v>342</v>
      </c>
      <c r="D266" s="132" t="s">
        <v>131</v>
      </c>
      <c r="E266" s="133" t="s">
        <v>358</v>
      </c>
      <c r="F266" s="134" t="s">
        <v>359</v>
      </c>
      <c r="G266" s="135" t="s">
        <v>134</v>
      </c>
      <c r="H266" s="136">
        <v>839.8</v>
      </c>
      <c r="I266" s="373"/>
      <c r="J266" s="137">
        <f>ROUND(I266*H266,2)</f>
        <v>0</v>
      </c>
      <c r="K266" s="138"/>
      <c r="L266" s="28"/>
      <c r="M266" s="374" t="s">
        <v>1</v>
      </c>
      <c r="N266" s="139" t="s">
        <v>37</v>
      </c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AR266" s="142" t="s">
        <v>135</v>
      </c>
      <c r="AT266" s="142" t="s">
        <v>131</v>
      </c>
      <c r="AU266" s="142" t="s">
        <v>81</v>
      </c>
      <c r="AY266" s="16" t="s">
        <v>129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79</v>
      </c>
      <c r="BK266" s="143">
        <f>ROUND(I266*H266,2)</f>
        <v>0</v>
      </c>
      <c r="BL266" s="16" t="s">
        <v>135</v>
      </c>
      <c r="BM266" s="142" t="s">
        <v>360</v>
      </c>
    </row>
    <row r="267" spans="2:65" s="12" customFormat="1">
      <c r="B267" s="144"/>
      <c r="D267" s="145" t="s">
        <v>137</v>
      </c>
      <c r="E267" s="146" t="s">
        <v>1</v>
      </c>
      <c r="F267" s="147" t="s">
        <v>346</v>
      </c>
      <c r="H267" s="146" t="s">
        <v>1</v>
      </c>
      <c r="I267" s="375"/>
      <c r="L267" s="144"/>
      <c r="M267" s="148"/>
      <c r="T267" s="149"/>
      <c r="AT267" s="146" t="s">
        <v>137</v>
      </c>
      <c r="AU267" s="146" t="s">
        <v>81</v>
      </c>
      <c r="AV267" s="12" t="s">
        <v>79</v>
      </c>
      <c r="AW267" s="12" t="s">
        <v>28</v>
      </c>
      <c r="AX267" s="12" t="s">
        <v>71</v>
      </c>
      <c r="AY267" s="146" t="s">
        <v>129</v>
      </c>
    </row>
    <row r="268" spans="2:65" s="13" customFormat="1">
      <c r="B268" s="150"/>
      <c r="D268" s="145" t="s">
        <v>137</v>
      </c>
      <c r="E268" s="151" t="s">
        <v>1</v>
      </c>
      <c r="F268" s="152" t="s">
        <v>153</v>
      </c>
      <c r="H268" s="153">
        <v>719.8</v>
      </c>
      <c r="I268" s="376"/>
      <c r="L268" s="150"/>
      <c r="M268" s="154"/>
      <c r="T268" s="155"/>
      <c r="AT268" s="151" t="s">
        <v>137</v>
      </c>
      <c r="AU268" s="151" t="s">
        <v>81</v>
      </c>
      <c r="AV268" s="13" t="s">
        <v>81</v>
      </c>
      <c r="AW268" s="13" t="s">
        <v>28</v>
      </c>
      <c r="AX268" s="13" t="s">
        <v>71</v>
      </c>
      <c r="AY268" s="151" t="s">
        <v>129</v>
      </c>
    </row>
    <row r="269" spans="2:65" s="12" customFormat="1">
      <c r="B269" s="144"/>
      <c r="D269" s="145" t="s">
        <v>137</v>
      </c>
      <c r="E269" s="146" t="s">
        <v>1</v>
      </c>
      <c r="F269" s="147" t="s">
        <v>140</v>
      </c>
      <c r="H269" s="146" t="s">
        <v>1</v>
      </c>
      <c r="I269" s="375"/>
      <c r="L269" s="144"/>
      <c r="M269" s="148"/>
      <c r="T269" s="149"/>
      <c r="AT269" s="146" t="s">
        <v>137</v>
      </c>
      <c r="AU269" s="146" t="s">
        <v>81</v>
      </c>
      <c r="AV269" s="12" t="s">
        <v>79</v>
      </c>
      <c r="AW269" s="12" t="s">
        <v>28</v>
      </c>
      <c r="AX269" s="12" t="s">
        <v>71</v>
      </c>
      <c r="AY269" s="146" t="s">
        <v>129</v>
      </c>
    </row>
    <row r="270" spans="2:65" s="13" customFormat="1">
      <c r="B270" s="150"/>
      <c r="D270" s="145" t="s">
        <v>137</v>
      </c>
      <c r="E270" s="151" t="s">
        <v>1</v>
      </c>
      <c r="F270" s="152" t="s">
        <v>154</v>
      </c>
      <c r="H270" s="153">
        <v>120</v>
      </c>
      <c r="I270" s="376"/>
      <c r="L270" s="150"/>
      <c r="M270" s="154"/>
      <c r="T270" s="155"/>
      <c r="AT270" s="151" t="s">
        <v>137</v>
      </c>
      <c r="AU270" s="151" t="s">
        <v>81</v>
      </c>
      <c r="AV270" s="13" t="s">
        <v>81</v>
      </c>
      <c r="AW270" s="13" t="s">
        <v>28</v>
      </c>
      <c r="AX270" s="13" t="s">
        <v>71</v>
      </c>
      <c r="AY270" s="151" t="s">
        <v>129</v>
      </c>
    </row>
    <row r="271" spans="2:65" s="14" customFormat="1">
      <c r="B271" s="156"/>
      <c r="D271" s="145" t="s">
        <v>137</v>
      </c>
      <c r="E271" s="157" t="s">
        <v>1</v>
      </c>
      <c r="F271" s="158" t="s">
        <v>142</v>
      </c>
      <c r="H271" s="159">
        <v>839.8</v>
      </c>
      <c r="I271" s="377"/>
      <c r="L271" s="156"/>
      <c r="M271" s="160"/>
      <c r="T271" s="161"/>
      <c r="AT271" s="157" t="s">
        <v>137</v>
      </c>
      <c r="AU271" s="157" t="s">
        <v>81</v>
      </c>
      <c r="AV271" s="14" t="s">
        <v>135</v>
      </c>
      <c r="AW271" s="14" t="s">
        <v>28</v>
      </c>
      <c r="AX271" s="14" t="s">
        <v>79</v>
      </c>
      <c r="AY271" s="157" t="s">
        <v>129</v>
      </c>
    </row>
    <row r="272" spans="2:65" s="1" customFormat="1" ht="33" customHeight="1">
      <c r="B272" s="28"/>
      <c r="C272" s="132" t="s">
        <v>349</v>
      </c>
      <c r="D272" s="132" t="s">
        <v>131</v>
      </c>
      <c r="E272" s="133" t="s">
        <v>362</v>
      </c>
      <c r="F272" s="134" t="s">
        <v>363</v>
      </c>
      <c r="G272" s="135" t="s">
        <v>134</v>
      </c>
      <c r="H272" s="136">
        <v>1263.7</v>
      </c>
      <c r="I272" s="373"/>
      <c r="J272" s="137">
        <f>ROUND(I272*H272,2)</f>
        <v>0</v>
      </c>
      <c r="K272" s="138"/>
      <c r="L272" s="28"/>
      <c r="M272" s="374" t="s">
        <v>1</v>
      </c>
      <c r="N272" s="139" t="s">
        <v>37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135</v>
      </c>
      <c r="AT272" s="142" t="s">
        <v>131</v>
      </c>
      <c r="AU272" s="142" t="s">
        <v>81</v>
      </c>
      <c r="AY272" s="16" t="s">
        <v>129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6" t="s">
        <v>79</v>
      </c>
      <c r="BK272" s="143">
        <f>ROUND(I272*H272,2)</f>
        <v>0</v>
      </c>
      <c r="BL272" s="16" t="s">
        <v>135</v>
      </c>
      <c r="BM272" s="142" t="s">
        <v>364</v>
      </c>
    </row>
    <row r="273" spans="2:65" s="12" customFormat="1">
      <c r="B273" s="144"/>
      <c r="D273" s="145" t="s">
        <v>137</v>
      </c>
      <c r="E273" s="146" t="s">
        <v>1</v>
      </c>
      <c r="F273" s="147" t="s">
        <v>346</v>
      </c>
      <c r="H273" s="146" t="s">
        <v>1</v>
      </c>
      <c r="I273" s="375"/>
      <c r="L273" s="144"/>
      <c r="M273" s="148"/>
      <c r="T273" s="149"/>
      <c r="AT273" s="146" t="s">
        <v>137</v>
      </c>
      <c r="AU273" s="146" t="s">
        <v>81</v>
      </c>
      <c r="AV273" s="12" t="s">
        <v>79</v>
      </c>
      <c r="AW273" s="12" t="s">
        <v>28</v>
      </c>
      <c r="AX273" s="12" t="s">
        <v>71</v>
      </c>
      <c r="AY273" s="146" t="s">
        <v>129</v>
      </c>
    </row>
    <row r="274" spans="2:65" s="13" customFormat="1">
      <c r="B274" s="150"/>
      <c r="D274" s="145" t="s">
        <v>137</v>
      </c>
      <c r="E274" s="151" t="s">
        <v>1</v>
      </c>
      <c r="F274" s="152" t="s">
        <v>365</v>
      </c>
      <c r="H274" s="153">
        <v>359.9</v>
      </c>
      <c r="I274" s="376"/>
      <c r="L274" s="150"/>
      <c r="M274" s="154"/>
      <c r="T274" s="155"/>
      <c r="AT274" s="151" t="s">
        <v>137</v>
      </c>
      <c r="AU274" s="151" t="s">
        <v>81</v>
      </c>
      <c r="AV274" s="13" t="s">
        <v>81</v>
      </c>
      <c r="AW274" s="13" t="s">
        <v>28</v>
      </c>
      <c r="AX274" s="13" t="s">
        <v>71</v>
      </c>
      <c r="AY274" s="151" t="s">
        <v>129</v>
      </c>
    </row>
    <row r="275" spans="2:65" s="13" customFormat="1">
      <c r="B275" s="150"/>
      <c r="D275" s="145" t="s">
        <v>137</v>
      </c>
      <c r="E275" s="151" t="s">
        <v>1</v>
      </c>
      <c r="F275" s="152" t="s">
        <v>1362</v>
      </c>
      <c r="H275" s="153">
        <v>64</v>
      </c>
      <c r="I275" s="376"/>
      <c r="L275" s="150"/>
      <c r="M275" s="154"/>
      <c r="T275" s="155"/>
      <c r="AT275" s="151" t="s">
        <v>137</v>
      </c>
      <c r="AU275" s="151" t="s">
        <v>81</v>
      </c>
      <c r="AV275" s="13" t="s">
        <v>81</v>
      </c>
      <c r="AW275" s="13" t="s">
        <v>28</v>
      </c>
      <c r="AX275" s="13" t="s">
        <v>71</v>
      </c>
      <c r="AY275" s="151" t="s">
        <v>129</v>
      </c>
    </row>
    <row r="276" spans="2:65" s="13" customFormat="1">
      <c r="B276" s="150"/>
      <c r="D276" s="145" t="s">
        <v>137</v>
      </c>
      <c r="E276" s="151" t="s">
        <v>1</v>
      </c>
      <c r="F276" s="152" t="s">
        <v>366</v>
      </c>
      <c r="H276" s="153">
        <v>719.8</v>
      </c>
      <c r="I276" s="376"/>
      <c r="L276" s="150"/>
      <c r="M276" s="154"/>
      <c r="T276" s="155"/>
      <c r="AT276" s="151" t="s">
        <v>137</v>
      </c>
      <c r="AU276" s="151" t="s">
        <v>81</v>
      </c>
      <c r="AV276" s="13" t="s">
        <v>81</v>
      </c>
      <c r="AW276" s="13" t="s">
        <v>28</v>
      </c>
      <c r="AX276" s="13" t="s">
        <v>71</v>
      </c>
      <c r="AY276" s="151" t="s">
        <v>129</v>
      </c>
    </row>
    <row r="277" spans="2:65" s="13" customFormat="1">
      <c r="B277" s="150"/>
      <c r="D277" s="145" t="s">
        <v>137</v>
      </c>
      <c r="E277" s="151" t="s">
        <v>1</v>
      </c>
      <c r="F277" s="152" t="s">
        <v>1363</v>
      </c>
      <c r="H277" s="153">
        <v>120</v>
      </c>
      <c r="I277" s="376"/>
      <c r="L277" s="150"/>
      <c r="M277" s="154"/>
      <c r="T277" s="155"/>
      <c r="AT277" s="151" t="s">
        <v>137</v>
      </c>
      <c r="AU277" s="151" t="s">
        <v>81</v>
      </c>
      <c r="AV277" s="13" t="s">
        <v>81</v>
      </c>
      <c r="AW277" s="13" t="s">
        <v>28</v>
      </c>
      <c r="AX277" s="13" t="s">
        <v>71</v>
      </c>
      <c r="AY277" s="151" t="s">
        <v>129</v>
      </c>
    </row>
    <row r="278" spans="2:65" s="14" customFormat="1">
      <c r="B278" s="156"/>
      <c r="D278" s="145" t="s">
        <v>137</v>
      </c>
      <c r="E278" s="157" t="s">
        <v>1</v>
      </c>
      <c r="F278" s="158" t="s">
        <v>142</v>
      </c>
      <c r="H278" s="159">
        <v>1263.7</v>
      </c>
      <c r="I278" s="377"/>
      <c r="L278" s="156"/>
      <c r="M278" s="160"/>
      <c r="T278" s="161"/>
      <c r="AT278" s="157" t="s">
        <v>137</v>
      </c>
      <c r="AU278" s="157" t="s">
        <v>81</v>
      </c>
      <c r="AV278" s="14" t="s">
        <v>135</v>
      </c>
      <c r="AW278" s="14" t="s">
        <v>28</v>
      </c>
      <c r="AX278" s="14" t="s">
        <v>79</v>
      </c>
      <c r="AY278" s="157" t="s">
        <v>129</v>
      </c>
    </row>
    <row r="279" spans="2:65" s="1" customFormat="1" ht="21.75" customHeight="1">
      <c r="B279" s="28"/>
      <c r="C279" s="132" t="s">
        <v>353</v>
      </c>
      <c r="D279" s="132" t="s">
        <v>131</v>
      </c>
      <c r="E279" s="133" t="s">
        <v>368</v>
      </c>
      <c r="F279" s="134" t="s">
        <v>369</v>
      </c>
      <c r="G279" s="135" t="s">
        <v>169</v>
      </c>
      <c r="H279" s="136">
        <v>847.8</v>
      </c>
      <c r="I279" s="373"/>
      <c r="J279" s="137">
        <f>ROUND(I279*H279,2)</f>
        <v>0</v>
      </c>
      <c r="K279" s="138"/>
      <c r="L279" s="28"/>
      <c r="M279" s="374" t="s">
        <v>1</v>
      </c>
      <c r="N279" s="139" t="s">
        <v>37</v>
      </c>
      <c r="P279" s="140">
        <f>O279*H279</f>
        <v>0</v>
      </c>
      <c r="Q279" s="140">
        <v>3.5999999999999999E-3</v>
      </c>
      <c r="R279" s="140">
        <f>Q279*H279</f>
        <v>3.0520799999999997</v>
      </c>
      <c r="S279" s="140">
        <v>0</v>
      </c>
      <c r="T279" s="141">
        <f>S279*H279</f>
        <v>0</v>
      </c>
      <c r="AR279" s="142" t="s">
        <v>135</v>
      </c>
      <c r="AT279" s="142" t="s">
        <v>131</v>
      </c>
      <c r="AU279" s="142" t="s">
        <v>81</v>
      </c>
      <c r="AY279" s="16" t="s">
        <v>129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6" t="s">
        <v>79</v>
      </c>
      <c r="BK279" s="143">
        <f>ROUND(I279*H279,2)</f>
        <v>0</v>
      </c>
      <c r="BL279" s="16" t="s">
        <v>135</v>
      </c>
      <c r="BM279" s="142" t="s">
        <v>370</v>
      </c>
    </row>
    <row r="280" spans="2:65" s="13" customFormat="1">
      <c r="B280" s="150"/>
      <c r="D280" s="145" t="s">
        <v>137</v>
      </c>
      <c r="E280" s="151" t="s">
        <v>1</v>
      </c>
      <c r="F280" s="152" t="s">
        <v>371</v>
      </c>
      <c r="H280" s="153">
        <v>719.8</v>
      </c>
      <c r="I280" s="376"/>
      <c r="L280" s="150"/>
      <c r="M280" s="154"/>
      <c r="T280" s="155"/>
      <c r="AT280" s="151" t="s">
        <v>137</v>
      </c>
      <c r="AU280" s="151" t="s">
        <v>81</v>
      </c>
      <c r="AV280" s="13" t="s">
        <v>81</v>
      </c>
      <c r="AW280" s="13" t="s">
        <v>28</v>
      </c>
      <c r="AX280" s="13" t="s">
        <v>71</v>
      </c>
      <c r="AY280" s="151" t="s">
        <v>129</v>
      </c>
    </row>
    <row r="281" spans="2:65" s="13" customFormat="1">
      <c r="B281" s="150"/>
      <c r="D281" s="145" t="s">
        <v>137</v>
      </c>
      <c r="E281" s="151" t="s">
        <v>1</v>
      </c>
      <c r="F281" s="152" t="s">
        <v>372</v>
      </c>
      <c r="H281" s="153">
        <v>128</v>
      </c>
      <c r="I281" s="376"/>
      <c r="L281" s="150"/>
      <c r="M281" s="154"/>
      <c r="T281" s="155"/>
      <c r="AT281" s="151" t="s">
        <v>137</v>
      </c>
      <c r="AU281" s="151" t="s">
        <v>81</v>
      </c>
      <c r="AV281" s="13" t="s">
        <v>81</v>
      </c>
      <c r="AW281" s="13" t="s">
        <v>28</v>
      </c>
      <c r="AX281" s="13" t="s">
        <v>71</v>
      </c>
      <c r="AY281" s="151" t="s">
        <v>129</v>
      </c>
    </row>
    <row r="282" spans="2:65" s="14" customFormat="1">
      <c r="B282" s="156"/>
      <c r="D282" s="145" t="s">
        <v>137</v>
      </c>
      <c r="E282" s="157" t="s">
        <v>1</v>
      </c>
      <c r="F282" s="158" t="s">
        <v>142</v>
      </c>
      <c r="H282" s="159">
        <v>847.8</v>
      </c>
      <c r="I282" s="377"/>
      <c r="L282" s="156"/>
      <c r="M282" s="160"/>
      <c r="T282" s="161"/>
      <c r="AT282" s="157" t="s">
        <v>137</v>
      </c>
      <c r="AU282" s="157" t="s">
        <v>81</v>
      </c>
      <c r="AV282" s="14" t="s">
        <v>135</v>
      </c>
      <c r="AW282" s="14" t="s">
        <v>28</v>
      </c>
      <c r="AX282" s="14" t="s">
        <v>79</v>
      </c>
      <c r="AY282" s="157" t="s">
        <v>129</v>
      </c>
    </row>
    <row r="283" spans="2:65" s="11" customFormat="1" ht="22.9" customHeight="1">
      <c r="B283" s="121"/>
      <c r="D283" s="122" t="s">
        <v>70</v>
      </c>
      <c r="E283" s="130" t="s">
        <v>172</v>
      </c>
      <c r="F283" s="130" t="s">
        <v>373</v>
      </c>
      <c r="I283" s="372"/>
      <c r="J283" s="131">
        <f>BK283</f>
        <v>0</v>
      </c>
      <c r="L283" s="121"/>
      <c r="M283" s="125"/>
      <c r="P283" s="126">
        <f>SUM(P284:P366)</f>
        <v>0</v>
      </c>
      <c r="R283" s="126">
        <f>SUM(R284:R366)</f>
        <v>25.353318399999999</v>
      </c>
      <c r="T283" s="127">
        <f>SUM(T284:T366)</f>
        <v>0</v>
      </c>
      <c r="AR283" s="122" t="s">
        <v>79</v>
      </c>
      <c r="AT283" s="128" t="s">
        <v>70</v>
      </c>
      <c r="AU283" s="128" t="s">
        <v>79</v>
      </c>
      <c r="AY283" s="122" t="s">
        <v>129</v>
      </c>
      <c r="BK283" s="129">
        <f>SUM(BK284:BK366)</f>
        <v>0</v>
      </c>
    </row>
    <row r="284" spans="2:65" s="1" customFormat="1" ht="24.2" customHeight="1">
      <c r="B284" s="28"/>
      <c r="C284" s="132" t="s">
        <v>357</v>
      </c>
      <c r="D284" s="132" t="s">
        <v>131</v>
      </c>
      <c r="E284" s="133" t="s">
        <v>375</v>
      </c>
      <c r="F284" s="134" t="s">
        <v>376</v>
      </c>
      <c r="G284" s="135" t="s">
        <v>377</v>
      </c>
      <c r="H284" s="136">
        <v>9</v>
      </c>
      <c r="I284" s="373"/>
      <c r="J284" s="137">
        <f>ROUND(I284*H284,2)</f>
        <v>0</v>
      </c>
      <c r="K284" s="138"/>
      <c r="L284" s="28"/>
      <c r="M284" s="374" t="s">
        <v>1</v>
      </c>
      <c r="N284" s="139" t="s">
        <v>37</v>
      </c>
      <c r="P284" s="140">
        <f>O284*H284</f>
        <v>0</v>
      </c>
      <c r="Q284" s="140">
        <v>1.67E-3</v>
      </c>
      <c r="R284" s="140">
        <f>Q284*H284</f>
        <v>1.503E-2</v>
      </c>
      <c r="S284" s="140">
        <v>0</v>
      </c>
      <c r="T284" s="141">
        <f>S284*H284</f>
        <v>0</v>
      </c>
      <c r="AR284" s="142" t="s">
        <v>135</v>
      </c>
      <c r="AT284" s="142" t="s">
        <v>131</v>
      </c>
      <c r="AU284" s="142" t="s">
        <v>81</v>
      </c>
      <c r="AY284" s="16" t="s">
        <v>129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6" t="s">
        <v>79</v>
      </c>
      <c r="BK284" s="143">
        <f>ROUND(I284*H284,2)</f>
        <v>0</v>
      </c>
      <c r="BL284" s="16" t="s">
        <v>135</v>
      </c>
      <c r="BM284" s="142" t="s">
        <v>378</v>
      </c>
    </row>
    <row r="285" spans="2:65" s="1" customFormat="1" ht="24.2" customHeight="1">
      <c r="B285" s="28"/>
      <c r="C285" s="164" t="s">
        <v>361</v>
      </c>
      <c r="D285" s="164" t="s">
        <v>285</v>
      </c>
      <c r="E285" s="165" t="s">
        <v>380</v>
      </c>
      <c r="F285" s="166" t="s">
        <v>381</v>
      </c>
      <c r="G285" s="167" t="s">
        <v>377</v>
      </c>
      <c r="H285" s="168">
        <v>3</v>
      </c>
      <c r="I285" s="379"/>
      <c r="J285" s="169">
        <f>ROUND(I285*H285,2)</f>
        <v>0</v>
      </c>
      <c r="K285" s="170"/>
      <c r="L285" s="171"/>
      <c r="M285" s="380" t="s">
        <v>1</v>
      </c>
      <c r="N285" s="172" t="s">
        <v>37</v>
      </c>
      <c r="P285" s="140">
        <f>O285*H285</f>
        <v>0</v>
      </c>
      <c r="Q285" s="140">
        <v>1.2200000000000001E-2</v>
      </c>
      <c r="R285" s="140">
        <f>Q285*H285</f>
        <v>3.6600000000000001E-2</v>
      </c>
      <c r="S285" s="140">
        <v>0</v>
      </c>
      <c r="T285" s="141">
        <f>S285*H285</f>
        <v>0</v>
      </c>
      <c r="AR285" s="142" t="s">
        <v>172</v>
      </c>
      <c r="AT285" s="142" t="s">
        <v>285</v>
      </c>
      <c r="AU285" s="142" t="s">
        <v>81</v>
      </c>
      <c r="AY285" s="16" t="s">
        <v>129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6" t="s">
        <v>79</v>
      </c>
      <c r="BK285" s="143">
        <f>ROUND(I285*H285,2)</f>
        <v>0</v>
      </c>
      <c r="BL285" s="16" t="s">
        <v>135</v>
      </c>
      <c r="BM285" s="142" t="s">
        <v>382</v>
      </c>
    </row>
    <row r="286" spans="2:65" s="1" customFormat="1" ht="24.2" customHeight="1">
      <c r="B286" s="28"/>
      <c r="C286" s="164" t="s">
        <v>367</v>
      </c>
      <c r="D286" s="164" t="s">
        <v>285</v>
      </c>
      <c r="E286" s="165" t="s">
        <v>384</v>
      </c>
      <c r="F286" s="166" t="s">
        <v>385</v>
      </c>
      <c r="G286" s="167" t="s">
        <v>377</v>
      </c>
      <c r="H286" s="168">
        <v>3</v>
      </c>
      <c r="I286" s="379"/>
      <c r="J286" s="169">
        <f>ROUND(I286*H286,2)</f>
        <v>0</v>
      </c>
      <c r="K286" s="170"/>
      <c r="L286" s="171"/>
      <c r="M286" s="380" t="s">
        <v>1</v>
      </c>
      <c r="N286" s="172" t="s">
        <v>37</v>
      </c>
      <c r="P286" s="140">
        <f>O286*H286</f>
        <v>0</v>
      </c>
      <c r="Q286" s="140">
        <v>1.11E-2</v>
      </c>
      <c r="R286" s="140">
        <f>Q286*H286</f>
        <v>3.3300000000000003E-2</v>
      </c>
      <c r="S286" s="140">
        <v>0</v>
      </c>
      <c r="T286" s="141">
        <f>S286*H286</f>
        <v>0</v>
      </c>
      <c r="AR286" s="142" t="s">
        <v>172</v>
      </c>
      <c r="AT286" s="142" t="s">
        <v>285</v>
      </c>
      <c r="AU286" s="142" t="s">
        <v>81</v>
      </c>
      <c r="AY286" s="16" t="s">
        <v>129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6" t="s">
        <v>79</v>
      </c>
      <c r="BK286" s="143">
        <f>ROUND(I286*H286,2)</f>
        <v>0</v>
      </c>
      <c r="BL286" s="16" t="s">
        <v>135</v>
      </c>
      <c r="BM286" s="142" t="s">
        <v>386</v>
      </c>
    </row>
    <row r="287" spans="2:65" s="1" customFormat="1" ht="24.2" customHeight="1">
      <c r="B287" s="28"/>
      <c r="C287" s="164" t="s">
        <v>374</v>
      </c>
      <c r="D287" s="164" t="s">
        <v>285</v>
      </c>
      <c r="E287" s="165" t="s">
        <v>388</v>
      </c>
      <c r="F287" s="166" t="s">
        <v>389</v>
      </c>
      <c r="G287" s="167" t="s">
        <v>377</v>
      </c>
      <c r="H287" s="168">
        <v>2</v>
      </c>
      <c r="I287" s="379"/>
      <c r="J287" s="169">
        <f>ROUND(I287*H287,2)</f>
        <v>0</v>
      </c>
      <c r="K287" s="170"/>
      <c r="L287" s="171"/>
      <c r="M287" s="380" t="s">
        <v>1</v>
      </c>
      <c r="N287" s="172" t="s">
        <v>37</v>
      </c>
      <c r="P287" s="140">
        <f>O287*H287</f>
        <v>0</v>
      </c>
      <c r="Q287" s="140">
        <v>1.9E-3</v>
      </c>
      <c r="R287" s="140">
        <f>Q287*H287</f>
        <v>3.8E-3</v>
      </c>
      <c r="S287" s="140">
        <v>0</v>
      </c>
      <c r="T287" s="141">
        <f>S287*H287</f>
        <v>0</v>
      </c>
      <c r="AR287" s="142" t="s">
        <v>172</v>
      </c>
      <c r="AT287" s="142" t="s">
        <v>285</v>
      </c>
      <c r="AU287" s="142" t="s">
        <v>81</v>
      </c>
      <c r="AY287" s="16" t="s">
        <v>129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6" t="s">
        <v>79</v>
      </c>
      <c r="BK287" s="143">
        <f>ROUND(I287*H287,2)</f>
        <v>0</v>
      </c>
      <c r="BL287" s="16" t="s">
        <v>135</v>
      </c>
      <c r="BM287" s="142" t="s">
        <v>390</v>
      </c>
    </row>
    <row r="288" spans="2:65" s="1" customFormat="1" ht="24.2" customHeight="1">
      <c r="B288" s="28"/>
      <c r="C288" s="164" t="s">
        <v>379</v>
      </c>
      <c r="D288" s="164" t="s">
        <v>285</v>
      </c>
      <c r="E288" s="165" t="s">
        <v>392</v>
      </c>
      <c r="F288" s="166" t="s">
        <v>393</v>
      </c>
      <c r="G288" s="167" t="s">
        <v>377</v>
      </c>
      <c r="H288" s="168">
        <v>1</v>
      </c>
      <c r="I288" s="379"/>
      <c r="J288" s="169">
        <f>ROUND(I288*H288,2)</f>
        <v>0</v>
      </c>
      <c r="K288" s="170"/>
      <c r="L288" s="171"/>
      <c r="M288" s="380" t="s">
        <v>1</v>
      </c>
      <c r="N288" s="172" t="s">
        <v>37</v>
      </c>
      <c r="P288" s="140">
        <f>O288*H288</f>
        <v>0</v>
      </c>
      <c r="Q288" s="140">
        <v>2.2000000000000001E-3</v>
      </c>
      <c r="R288" s="140">
        <f>Q288*H288</f>
        <v>2.2000000000000001E-3</v>
      </c>
      <c r="S288" s="140">
        <v>0</v>
      </c>
      <c r="T288" s="141">
        <f>S288*H288</f>
        <v>0</v>
      </c>
      <c r="AR288" s="142" t="s">
        <v>172</v>
      </c>
      <c r="AT288" s="142" t="s">
        <v>285</v>
      </c>
      <c r="AU288" s="142" t="s">
        <v>81</v>
      </c>
      <c r="AY288" s="16" t="s">
        <v>129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6" t="s">
        <v>79</v>
      </c>
      <c r="BK288" s="143">
        <f>ROUND(I288*H288,2)</f>
        <v>0</v>
      </c>
      <c r="BL288" s="16" t="s">
        <v>135</v>
      </c>
      <c r="BM288" s="142" t="s">
        <v>394</v>
      </c>
    </row>
    <row r="289" spans="2:65" s="1" customFormat="1" ht="24.2" customHeight="1">
      <c r="B289" s="28"/>
      <c r="C289" s="132" t="s">
        <v>383</v>
      </c>
      <c r="D289" s="132" t="s">
        <v>131</v>
      </c>
      <c r="E289" s="133" t="s">
        <v>396</v>
      </c>
      <c r="F289" s="134" t="s">
        <v>397</v>
      </c>
      <c r="G289" s="135" t="s">
        <v>377</v>
      </c>
      <c r="H289" s="136">
        <v>5</v>
      </c>
      <c r="I289" s="373"/>
      <c r="J289" s="137">
        <f>ROUND(I289*H289,2)</f>
        <v>0</v>
      </c>
      <c r="K289" s="138"/>
      <c r="L289" s="28"/>
      <c r="M289" s="374" t="s">
        <v>1</v>
      </c>
      <c r="N289" s="139" t="s">
        <v>37</v>
      </c>
      <c r="P289" s="140">
        <f>O289*H289</f>
        <v>0</v>
      </c>
      <c r="Q289" s="140">
        <v>2.82E-3</v>
      </c>
      <c r="R289" s="140">
        <f>Q289*H289</f>
        <v>1.41E-2</v>
      </c>
      <c r="S289" s="140">
        <v>0</v>
      </c>
      <c r="T289" s="141">
        <f>S289*H289</f>
        <v>0</v>
      </c>
      <c r="AR289" s="142" t="s">
        <v>135</v>
      </c>
      <c r="AT289" s="142" t="s">
        <v>131</v>
      </c>
      <c r="AU289" s="142" t="s">
        <v>81</v>
      </c>
      <c r="AY289" s="16" t="s">
        <v>129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6" t="s">
        <v>79</v>
      </c>
      <c r="BK289" s="143">
        <f>ROUND(I289*H289,2)</f>
        <v>0</v>
      </c>
      <c r="BL289" s="16" t="s">
        <v>135</v>
      </c>
      <c r="BM289" s="142" t="s">
        <v>398</v>
      </c>
    </row>
    <row r="290" spans="2:65" s="1" customFormat="1" ht="24.2" customHeight="1">
      <c r="B290" s="28"/>
      <c r="C290" s="164" t="s">
        <v>387</v>
      </c>
      <c r="D290" s="164" t="s">
        <v>285</v>
      </c>
      <c r="E290" s="165" t="s">
        <v>400</v>
      </c>
      <c r="F290" s="166" t="s">
        <v>401</v>
      </c>
      <c r="G290" s="167" t="s">
        <v>377</v>
      </c>
      <c r="H290" s="168">
        <v>2</v>
      </c>
      <c r="I290" s="379"/>
      <c r="J290" s="169">
        <f>ROUND(I290*H290,2)</f>
        <v>0</v>
      </c>
      <c r="K290" s="170"/>
      <c r="L290" s="171"/>
      <c r="M290" s="380" t="s">
        <v>1</v>
      </c>
      <c r="N290" s="172" t="s">
        <v>37</v>
      </c>
      <c r="P290" s="140">
        <f>O290*H290</f>
        <v>0</v>
      </c>
      <c r="Q290" s="140">
        <v>1.2E-2</v>
      </c>
      <c r="R290" s="140">
        <f>Q290*H290</f>
        <v>2.4E-2</v>
      </c>
      <c r="S290" s="140">
        <v>0</v>
      </c>
      <c r="T290" s="141">
        <f>S290*H290</f>
        <v>0</v>
      </c>
      <c r="AR290" s="142" t="s">
        <v>172</v>
      </c>
      <c r="AT290" s="142" t="s">
        <v>285</v>
      </c>
      <c r="AU290" s="142" t="s">
        <v>81</v>
      </c>
      <c r="AY290" s="16" t="s">
        <v>129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6" t="s">
        <v>79</v>
      </c>
      <c r="BK290" s="143">
        <f>ROUND(I290*H290,2)</f>
        <v>0</v>
      </c>
      <c r="BL290" s="16" t="s">
        <v>135</v>
      </c>
      <c r="BM290" s="142" t="s">
        <v>402</v>
      </c>
    </row>
    <row r="291" spans="2:65" s="1" customFormat="1" ht="24.2" customHeight="1">
      <c r="B291" s="28"/>
      <c r="C291" s="164" t="s">
        <v>391</v>
      </c>
      <c r="D291" s="164" t="s">
        <v>285</v>
      </c>
      <c r="E291" s="165" t="s">
        <v>404</v>
      </c>
      <c r="F291" s="166" t="s">
        <v>405</v>
      </c>
      <c r="G291" s="167" t="s">
        <v>377</v>
      </c>
      <c r="H291" s="168">
        <v>1</v>
      </c>
      <c r="I291" s="379"/>
      <c r="J291" s="169">
        <f>ROUND(I291*H291,2)</f>
        <v>0</v>
      </c>
      <c r="K291" s="170"/>
      <c r="L291" s="171"/>
      <c r="M291" s="380" t="s">
        <v>1</v>
      </c>
      <c r="N291" s="172" t="s">
        <v>37</v>
      </c>
      <c r="P291" s="140">
        <f>O291*H291</f>
        <v>0</v>
      </c>
      <c r="Q291" s="140">
        <v>1.37E-2</v>
      </c>
      <c r="R291" s="140">
        <f>Q291*H291</f>
        <v>1.37E-2</v>
      </c>
      <c r="S291" s="140">
        <v>0</v>
      </c>
      <c r="T291" s="141">
        <f>S291*H291</f>
        <v>0</v>
      </c>
      <c r="AR291" s="142" t="s">
        <v>172</v>
      </c>
      <c r="AT291" s="142" t="s">
        <v>285</v>
      </c>
      <c r="AU291" s="142" t="s">
        <v>81</v>
      </c>
      <c r="AY291" s="16" t="s">
        <v>129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6" t="s">
        <v>79</v>
      </c>
      <c r="BK291" s="143">
        <f>ROUND(I291*H291,2)</f>
        <v>0</v>
      </c>
      <c r="BL291" s="16" t="s">
        <v>135</v>
      </c>
      <c r="BM291" s="142" t="s">
        <v>406</v>
      </c>
    </row>
    <row r="292" spans="2:65" s="1" customFormat="1" ht="24.2" customHeight="1">
      <c r="B292" s="28"/>
      <c r="C292" s="164" t="s">
        <v>395</v>
      </c>
      <c r="D292" s="164" t="s">
        <v>285</v>
      </c>
      <c r="E292" s="165" t="s">
        <v>408</v>
      </c>
      <c r="F292" s="166" t="s">
        <v>409</v>
      </c>
      <c r="G292" s="167" t="s">
        <v>377</v>
      </c>
      <c r="H292" s="168">
        <v>2</v>
      </c>
      <c r="I292" s="379"/>
      <c r="J292" s="169">
        <f>ROUND(I292*H292,2)</f>
        <v>0</v>
      </c>
      <c r="K292" s="170"/>
      <c r="L292" s="171"/>
      <c r="M292" s="380" t="s">
        <v>1</v>
      </c>
      <c r="N292" s="172" t="s">
        <v>37</v>
      </c>
      <c r="P292" s="140">
        <f>O292*H292</f>
        <v>0</v>
      </c>
      <c r="Q292" s="140">
        <v>4.3E-3</v>
      </c>
      <c r="R292" s="140">
        <f>Q292*H292</f>
        <v>8.6E-3</v>
      </c>
      <c r="S292" s="140">
        <v>0</v>
      </c>
      <c r="T292" s="141">
        <f>S292*H292</f>
        <v>0</v>
      </c>
      <c r="AR292" s="142" t="s">
        <v>172</v>
      </c>
      <c r="AT292" s="142" t="s">
        <v>285</v>
      </c>
      <c r="AU292" s="142" t="s">
        <v>81</v>
      </c>
      <c r="AY292" s="16" t="s">
        <v>129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79</v>
      </c>
      <c r="BK292" s="143">
        <f>ROUND(I292*H292,2)</f>
        <v>0</v>
      </c>
      <c r="BL292" s="16" t="s">
        <v>135</v>
      </c>
      <c r="BM292" s="142" t="s">
        <v>410</v>
      </c>
    </row>
    <row r="293" spans="2:65" s="1" customFormat="1" ht="24.2" customHeight="1">
      <c r="B293" s="28"/>
      <c r="C293" s="132" t="s">
        <v>399</v>
      </c>
      <c r="D293" s="132" t="s">
        <v>131</v>
      </c>
      <c r="E293" s="133" t="s">
        <v>412</v>
      </c>
      <c r="F293" s="134" t="s">
        <v>413</v>
      </c>
      <c r="G293" s="135" t="s">
        <v>377</v>
      </c>
      <c r="H293" s="136">
        <v>1</v>
      </c>
      <c r="I293" s="373"/>
      <c r="J293" s="137">
        <f>ROUND(I293*H293,2)</f>
        <v>0</v>
      </c>
      <c r="K293" s="138"/>
      <c r="L293" s="28"/>
      <c r="M293" s="374" t="s">
        <v>1</v>
      </c>
      <c r="N293" s="139" t="s">
        <v>37</v>
      </c>
      <c r="P293" s="140">
        <f>O293*H293</f>
        <v>0</v>
      </c>
      <c r="Q293" s="140">
        <v>3.6600000000000001E-3</v>
      </c>
      <c r="R293" s="140">
        <f>Q293*H293</f>
        <v>3.6600000000000001E-3</v>
      </c>
      <c r="S293" s="140">
        <v>0</v>
      </c>
      <c r="T293" s="141">
        <f>S293*H293</f>
        <v>0</v>
      </c>
      <c r="AR293" s="142" t="s">
        <v>135</v>
      </c>
      <c r="AT293" s="142" t="s">
        <v>131</v>
      </c>
      <c r="AU293" s="142" t="s">
        <v>81</v>
      </c>
      <c r="AY293" s="16" t="s">
        <v>129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6" t="s">
        <v>79</v>
      </c>
      <c r="BK293" s="143">
        <f>ROUND(I293*H293,2)</f>
        <v>0</v>
      </c>
      <c r="BL293" s="16" t="s">
        <v>135</v>
      </c>
      <c r="BM293" s="142" t="s">
        <v>414</v>
      </c>
    </row>
    <row r="294" spans="2:65" s="1" customFormat="1" ht="24.2" customHeight="1">
      <c r="B294" s="28"/>
      <c r="C294" s="164" t="s">
        <v>403</v>
      </c>
      <c r="D294" s="164" t="s">
        <v>285</v>
      </c>
      <c r="E294" s="165" t="s">
        <v>416</v>
      </c>
      <c r="F294" s="166" t="s">
        <v>1550</v>
      </c>
      <c r="G294" s="167" t="s">
        <v>377</v>
      </c>
      <c r="H294" s="168">
        <v>1</v>
      </c>
      <c r="I294" s="379"/>
      <c r="J294" s="169">
        <f>ROUND(I294*H294,2)</f>
        <v>0</v>
      </c>
      <c r="K294" s="170"/>
      <c r="L294" s="171"/>
      <c r="M294" s="380" t="s">
        <v>1</v>
      </c>
      <c r="N294" s="172" t="s">
        <v>37</v>
      </c>
      <c r="P294" s="140">
        <f>O294*H294</f>
        <v>0</v>
      </c>
      <c r="Q294" s="140">
        <v>2.9899999999999999E-2</v>
      </c>
      <c r="R294" s="140">
        <f>Q294*H294</f>
        <v>2.9899999999999999E-2</v>
      </c>
      <c r="S294" s="140">
        <v>0</v>
      </c>
      <c r="T294" s="141">
        <f>S294*H294</f>
        <v>0</v>
      </c>
      <c r="AR294" s="142" t="s">
        <v>172</v>
      </c>
      <c r="AT294" s="142" t="s">
        <v>285</v>
      </c>
      <c r="AU294" s="142" t="s">
        <v>81</v>
      </c>
      <c r="AY294" s="16" t="s">
        <v>129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6" t="s">
        <v>79</v>
      </c>
      <c r="BK294" s="143">
        <f>ROUND(I294*H294,2)</f>
        <v>0</v>
      </c>
      <c r="BL294" s="16" t="s">
        <v>135</v>
      </c>
      <c r="BM294" s="142" t="s">
        <v>417</v>
      </c>
    </row>
    <row r="295" spans="2:65" s="1" customFormat="1" ht="24.2" customHeight="1">
      <c r="B295" s="28"/>
      <c r="C295" s="132" t="s">
        <v>407</v>
      </c>
      <c r="D295" s="132" t="s">
        <v>131</v>
      </c>
      <c r="E295" s="133" t="s">
        <v>419</v>
      </c>
      <c r="F295" s="134" t="s">
        <v>420</v>
      </c>
      <c r="G295" s="135" t="s">
        <v>169</v>
      </c>
      <c r="H295" s="136">
        <v>710.2</v>
      </c>
      <c r="I295" s="373"/>
      <c r="J295" s="137">
        <f>ROUND(I295*H295,2)</f>
        <v>0</v>
      </c>
      <c r="K295" s="138"/>
      <c r="L295" s="28"/>
      <c r="M295" s="374" t="s">
        <v>1</v>
      </c>
      <c r="N295" s="139" t="s">
        <v>37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135</v>
      </c>
      <c r="AT295" s="142" t="s">
        <v>131</v>
      </c>
      <c r="AU295" s="142" t="s">
        <v>81</v>
      </c>
      <c r="AY295" s="16" t="s">
        <v>129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79</v>
      </c>
      <c r="BK295" s="143">
        <f>ROUND(I295*H295,2)</f>
        <v>0</v>
      </c>
      <c r="BL295" s="16" t="s">
        <v>135</v>
      </c>
      <c r="BM295" s="142" t="s">
        <v>421</v>
      </c>
    </row>
    <row r="296" spans="2:65" s="13" customFormat="1">
      <c r="B296" s="150"/>
      <c r="D296" s="145" t="s">
        <v>137</v>
      </c>
      <c r="E296" s="151" t="s">
        <v>1</v>
      </c>
      <c r="F296" s="152" t="s">
        <v>1549</v>
      </c>
      <c r="H296" s="153">
        <v>710.2</v>
      </c>
      <c r="I296" s="376"/>
      <c r="L296" s="150"/>
      <c r="M296" s="154"/>
      <c r="T296" s="155"/>
      <c r="AT296" s="151" t="s">
        <v>137</v>
      </c>
      <c r="AU296" s="151" t="s">
        <v>81</v>
      </c>
      <c r="AV296" s="13" t="s">
        <v>81</v>
      </c>
      <c r="AW296" s="13" t="s">
        <v>28</v>
      </c>
      <c r="AX296" s="13" t="s">
        <v>79</v>
      </c>
      <c r="AY296" s="151" t="s">
        <v>129</v>
      </c>
    </row>
    <row r="297" spans="2:65" s="1" customFormat="1" ht="24.2" customHeight="1">
      <c r="B297" s="28"/>
      <c r="C297" s="132" t="s">
        <v>1548</v>
      </c>
      <c r="D297" s="132" t="s">
        <v>131</v>
      </c>
      <c r="E297" s="133" t="s">
        <v>1547</v>
      </c>
      <c r="F297" s="134" t="s">
        <v>1546</v>
      </c>
      <c r="G297" s="135" t="s">
        <v>169</v>
      </c>
      <c r="H297" s="136">
        <v>743.1</v>
      </c>
      <c r="I297" s="373"/>
      <c r="J297" s="137">
        <f>ROUND(I297*H297,2)</f>
        <v>0</v>
      </c>
      <c r="K297" s="138"/>
      <c r="L297" s="28"/>
      <c r="M297" s="374" t="s">
        <v>1</v>
      </c>
      <c r="N297" s="139" t="s">
        <v>37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135</v>
      </c>
      <c r="AT297" s="142" t="s">
        <v>131</v>
      </c>
      <c r="AU297" s="142" t="s">
        <v>81</v>
      </c>
      <c r="AY297" s="16" t="s">
        <v>129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79</v>
      </c>
      <c r="BK297" s="143">
        <f>ROUND(I297*H297,2)</f>
        <v>0</v>
      </c>
      <c r="BL297" s="16" t="s">
        <v>135</v>
      </c>
      <c r="BM297" s="142" t="s">
        <v>1545</v>
      </c>
    </row>
    <row r="298" spans="2:65" s="13" customFormat="1">
      <c r="B298" s="150"/>
      <c r="D298" s="145" t="s">
        <v>137</v>
      </c>
      <c r="E298" s="151" t="s">
        <v>1</v>
      </c>
      <c r="F298" s="152" t="s">
        <v>1544</v>
      </c>
      <c r="H298" s="153">
        <v>743.1</v>
      </c>
      <c r="I298" s="376"/>
      <c r="L298" s="150"/>
      <c r="M298" s="154"/>
      <c r="T298" s="155"/>
      <c r="AT298" s="151" t="s">
        <v>137</v>
      </c>
      <c r="AU298" s="151" t="s">
        <v>81</v>
      </c>
      <c r="AV298" s="13" t="s">
        <v>81</v>
      </c>
      <c r="AW298" s="13" t="s">
        <v>28</v>
      </c>
      <c r="AX298" s="13" t="s">
        <v>79</v>
      </c>
      <c r="AY298" s="151" t="s">
        <v>129</v>
      </c>
    </row>
    <row r="299" spans="2:65" s="1" customFormat="1" ht="24.2" customHeight="1">
      <c r="B299" s="28"/>
      <c r="C299" s="164" t="s">
        <v>411</v>
      </c>
      <c r="D299" s="164" t="s">
        <v>285</v>
      </c>
      <c r="E299" s="165" t="s">
        <v>1543</v>
      </c>
      <c r="F299" s="166" t="s">
        <v>1542</v>
      </c>
      <c r="G299" s="167" t="s">
        <v>169</v>
      </c>
      <c r="H299" s="168">
        <v>1475.1</v>
      </c>
      <c r="I299" s="379"/>
      <c r="J299" s="169">
        <f>ROUND(I299*H299,2)</f>
        <v>0</v>
      </c>
      <c r="K299" s="170"/>
      <c r="L299" s="171"/>
      <c r="M299" s="380" t="s">
        <v>1</v>
      </c>
      <c r="N299" s="172" t="s">
        <v>37</v>
      </c>
      <c r="P299" s="140">
        <f>O299*H299</f>
        <v>0</v>
      </c>
      <c r="Q299" s="140">
        <v>7.7200000000000003E-3</v>
      </c>
      <c r="R299" s="140">
        <f>Q299*H299</f>
        <v>11.387772</v>
      </c>
      <c r="S299" s="140">
        <v>0</v>
      </c>
      <c r="T299" s="141">
        <f>S299*H299</f>
        <v>0</v>
      </c>
      <c r="AR299" s="142" t="s">
        <v>172</v>
      </c>
      <c r="AT299" s="142" t="s">
        <v>285</v>
      </c>
      <c r="AU299" s="142" t="s">
        <v>81</v>
      </c>
      <c r="AY299" s="16" t="s">
        <v>129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6" t="s">
        <v>79</v>
      </c>
      <c r="BK299" s="143">
        <f>ROUND(I299*H299,2)</f>
        <v>0</v>
      </c>
      <c r="BL299" s="16" t="s">
        <v>135</v>
      </c>
      <c r="BM299" s="142" t="s">
        <v>1541</v>
      </c>
    </row>
    <row r="300" spans="2:65" s="13" customFormat="1">
      <c r="B300" s="150"/>
      <c r="D300" s="145" t="s">
        <v>137</v>
      </c>
      <c r="E300" s="151" t="s">
        <v>1</v>
      </c>
      <c r="F300" s="152" t="s">
        <v>1540</v>
      </c>
      <c r="H300" s="153">
        <v>1453.3</v>
      </c>
      <c r="I300" s="376"/>
      <c r="L300" s="150"/>
      <c r="M300" s="154"/>
      <c r="T300" s="155"/>
      <c r="AT300" s="151" t="s">
        <v>137</v>
      </c>
      <c r="AU300" s="151" t="s">
        <v>81</v>
      </c>
      <c r="AV300" s="13" t="s">
        <v>81</v>
      </c>
      <c r="AW300" s="13" t="s">
        <v>28</v>
      </c>
      <c r="AX300" s="13" t="s">
        <v>79</v>
      </c>
      <c r="AY300" s="151" t="s">
        <v>129</v>
      </c>
    </row>
    <row r="301" spans="2:65" s="13" customFormat="1">
      <c r="B301" s="150"/>
      <c r="D301" s="145" t="s">
        <v>137</v>
      </c>
      <c r="F301" s="152" t="s">
        <v>423</v>
      </c>
      <c r="H301" s="153">
        <v>1475.1</v>
      </c>
      <c r="I301" s="376"/>
      <c r="L301" s="150"/>
      <c r="M301" s="154"/>
      <c r="T301" s="155"/>
      <c r="AT301" s="151" t="s">
        <v>137</v>
      </c>
      <c r="AU301" s="151" t="s">
        <v>81</v>
      </c>
      <c r="AV301" s="13" t="s">
        <v>81</v>
      </c>
      <c r="AW301" s="13" t="s">
        <v>4</v>
      </c>
      <c r="AX301" s="13" t="s">
        <v>79</v>
      </c>
      <c r="AY301" s="151" t="s">
        <v>129</v>
      </c>
    </row>
    <row r="302" spans="2:65" s="1" customFormat="1" ht="24.2" customHeight="1">
      <c r="B302" s="28"/>
      <c r="C302" s="132" t="s">
        <v>415</v>
      </c>
      <c r="D302" s="132" t="s">
        <v>131</v>
      </c>
      <c r="E302" s="133" t="s">
        <v>425</v>
      </c>
      <c r="F302" s="134" t="s">
        <v>426</v>
      </c>
      <c r="G302" s="135" t="s">
        <v>169</v>
      </c>
      <c r="H302" s="136">
        <v>55</v>
      </c>
      <c r="I302" s="373"/>
      <c r="J302" s="137">
        <f>ROUND(I302*H302,2)</f>
        <v>0</v>
      </c>
      <c r="K302" s="138"/>
      <c r="L302" s="28"/>
      <c r="M302" s="374" t="s">
        <v>1</v>
      </c>
      <c r="N302" s="139" t="s">
        <v>37</v>
      </c>
      <c r="P302" s="140">
        <f>O302*H302</f>
        <v>0</v>
      </c>
      <c r="Q302" s="140">
        <v>0</v>
      </c>
      <c r="R302" s="140">
        <f>Q302*H302</f>
        <v>0</v>
      </c>
      <c r="S302" s="140">
        <v>0</v>
      </c>
      <c r="T302" s="141">
        <f>S302*H302</f>
        <v>0</v>
      </c>
      <c r="AR302" s="142" t="s">
        <v>135</v>
      </c>
      <c r="AT302" s="142" t="s">
        <v>131</v>
      </c>
      <c r="AU302" s="142" t="s">
        <v>81</v>
      </c>
      <c r="AY302" s="16" t="s">
        <v>129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6" t="s">
        <v>79</v>
      </c>
      <c r="BK302" s="143">
        <f>ROUND(I302*H302,2)</f>
        <v>0</v>
      </c>
      <c r="BL302" s="16" t="s">
        <v>135</v>
      </c>
      <c r="BM302" s="142" t="s">
        <v>427</v>
      </c>
    </row>
    <row r="303" spans="2:65" s="1" customFormat="1" ht="24.2" customHeight="1">
      <c r="B303" s="28"/>
      <c r="C303" s="164" t="s">
        <v>418</v>
      </c>
      <c r="D303" s="164" t="s">
        <v>285</v>
      </c>
      <c r="E303" s="165" t="s">
        <v>1539</v>
      </c>
      <c r="F303" s="166" t="s">
        <v>1538</v>
      </c>
      <c r="G303" s="167" t="s">
        <v>169</v>
      </c>
      <c r="H303" s="168">
        <v>55.825000000000003</v>
      </c>
      <c r="I303" s="379"/>
      <c r="J303" s="169">
        <f>ROUND(I303*H303,2)</f>
        <v>0</v>
      </c>
      <c r="K303" s="170"/>
      <c r="L303" s="171"/>
      <c r="M303" s="380" t="s">
        <v>1</v>
      </c>
      <c r="N303" s="172" t="s">
        <v>37</v>
      </c>
      <c r="P303" s="140">
        <f>O303*H303</f>
        <v>0</v>
      </c>
      <c r="Q303" s="140">
        <v>1.12E-2</v>
      </c>
      <c r="R303" s="140">
        <f>Q303*H303</f>
        <v>0.62524000000000002</v>
      </c>
      <c r="S303" s="140">
        <v>0</v>
      </c>
      <c r="T303" s="141">
        <f>S303*H303</f>
        <v>0</v>
      </c>
      <c r="AR303" s="142" t="s">
        <v>172</v>
      </c>
      <c r="AT303" s="142" t="s">
        <v>285</v>
      </c>
      <c r="AU303" s="142" t="s">
        <v>81</v>
      </c>
      <c r="AY303" s="16" t="s">
        <v>129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79</v>
      </c>
      <c r="BK303" s="143">
        <f>ROUND(I303*H303,2)</f>
        <v>0</v>
      </c>
      <c r="BL303" s="16" t="s">
        <v>135</v>
      </c>
      <c r="BM303" s="142" t="s">
        <v>1537</v>
      </c>
    </row>
    <row r="304" spans="2:65" s="13" customFormat="1">
      <c r="B304" s="150"/>
      <c r="D304" s="145" t="s">
        <v>137</v>
      </c>
      <c r="F304" s="152" t="s">
        <v>429</v>
      </c>
      <c r="H304" s="153">
        <v>55.825000000000003</v>
      </c>
      <c r="I304" s="376"/>
      <c r="L304" s="150"/>
      <c r="M304" s="154"/>
      <c r="T304" s="155"/>
      <c r="AT304" s="151" t="s">
        <v>137</v>
      </c>
      <c r="AU304" s="151" t="s">
        <v>81</v>
      </c>
      <c r="AV304" s="13" t="s">
        <v>81</v>
      </c>
      <c r="AW304" s="13" t="s">
        <v>4</v>
      </c>
      <c r="AX304" s="13" t="s">
        <v>79</v>
      </c>
      <c r="AY304" s="151" t="s">
        <v>129</v>
      </c>
    </row>
    <row r="305" spans="2:65" s="1" customFormat="1" ht="21.75" customHeight="1">
      <c r="B305" s="28"/>
      <c r="C305" s="132" t="s">
        <v>422</v>
      </c>
      <c r="D305" s="132" t="s">
        <v>131</v>
      </c>
      <c r="E305" s="133" t="s">
        <v>431</v>
      </c>
      <c r="F305" s="134" t="s">
        <v>432</v>
      </c>
      <c r="G305" s="135" t="s">
        <v>377</v>
      </c>
      <c r="H305" s="136">
        <v>12</v>
      </c>
      <c r="I305" s="373"/>
      <c r="J305" s="137">
        <f>ROUND(I305*H305,2)</f>
        <v>0</v>
      </c>
      <c r="K305" s="138"/>
      <c r="L305" s="28"/>
      <c r="M305" s="374" t="s">
        <v>1</v>
      </c>
      <c r="N305" s="139" t="s">
        <v>37</v>
      </c>
      <c r="P305" s="140">
        <f>O305*H305</f>
        <v>0</v>
      </c>
      <c r="Q305" s="140">
        <v>0</v>
      </c>
      <c r="R305" s="140">
        <f>Q305*H305</f>
        <v>0</v>
      </c>
      <c r="S305" s="140">
        <v>0</v>
      </c>
      <c r="T305" s="141">
        <f>S305*H305</f>
        <v>0</v>
      </c>
      <c r="AR305" s="142" t="s">
        <v>135</v>
      </c>
      <c r="AT305" s="142" t="s">
        <v>131</v>
      </c>
      <c r="AU305" s="142" t="s">
        <v>81</v>
      </c>
      <c r="AY305" s="16" t="s">
        <v>129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6" t="s">
        <v>79</v>
      </c>
      <c r="BK305" s="143">
        <f>ROUND(I305*H305,2)</f>
        <v>0</v>
      </c>
      <c r="BL305" s="16" t="s">
        <v>135</v>
      </c>
      <c r="BM305" s="142" t="s">
        <v>433</v>
      </c>
    </row>
    <row r="306" spans="2:65" s="1" customFormat="1" ht="16.5" customHeight="1">
      <c r="B306" s="28"/>
      <c r="C306" s="164" t="s">
        <v>424</v>
      </c>
      <c r="D306" s="164" t="s">
        <v>285</v>
      </c>
      <c r="E306" s="165" t="s">
        <v>435</v>
      </c>
      <c r="F306" s="166" t="s">
        <v>436</v>
      </c>
      <c r="G306" s="167" t="s">
        <v>377</v>
      </c>
      <c r="H306" s="168">
        <v>6</v>
      </c>
      <c r="I306" s="379"/>
      <c r="J306" s="169">
        <f>ROUND(I306*H306,2)</f>
        <v>0</v>
      </c>
      <c r="K306" s="170"/>
      <c r="L306" s="171"/>
      <c r="M306" s="380" t="s">
        <v>1</v>
      </c>
      <c r="N306" s="172" t="s">
        <v>37</v>
      </c>
      <c r="P306" s="140">
        <f>O306*H306</f>
        <v>0</v>
      </c>
      <c r="Q306" s="140">
        <v>4.8000000000000001E-4</v>
      </c>
      <c r="R306" s="140">
        <f>Q306*H306</f>
        <v>2.8800000000000002E-3</v>
      </c>
      <c r="S306" s="140">
        <v>0</v>
      </c>
      <c r="T306" s="141">
        <f>S306*H306</f>
        <v>0</v>
      </c>
      <c r="AR306" s="142" t="s">
        <v>172</v>
      </c>
      <c r="AT306" s="142" t="s">
        <v>285</v>
      </c>
      <c r="AU306" s="142" t="s">
        <v>81</v>
      </c>
      <c r="AY306" s="16" t="s">
        <v>129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6" t="s">
        <v>79</v>
      </c>
      <c r="BK306" s="143">
        <f>ROUND(I306*H306,2)</f>
        <v>0</v>
      </c>
      <c r="BL306" s="16" t="s">
        <v>135</v>
      </c>
      <c r="BM306" s="142" t="s">
        <v>437</v>
      </c>
    </row>
    <row r="307" spans="2:65" s="1" customFormat="1" ht="21.75" customHeight="1">
      <c r="B307" s="28"/>
      <c r="C307" s="164" t="s">
        <v>428</v>
      </c>
      <c r="D307" s="164" t="s">
        <v>285</v>
      </c>
      <c r="E307" s="165" t="s">
        <v>439</v>
      </c>
      <c r="F307" s="166" t="s">
        <v>440</v>
      </c>
      <c r="G307" s="167" t="s">
        <v>377</v>
      </c>
      <c r="H307" s="168">
        <v>6</v>
      </c>
      <c r="I307" s="379"/>
      <c r="J307" s="169">
        <f>ROUND(I307*H307,2)</f>
        <v>0</v>
      </c>
      <c r="K307" s="170"/>
      <c r="L307" s="171"/>
      <c r="M307" s="380" t="s">
        <v>1</v>
      </c>
      <c r="N307" s="172" t="s">
        <v>37</v>
      </c>
      <c r="P307" s="140">
        <f>O307*H307</f>
        <v>0</v>
      </c>
      <c r="Q307" s="140">
        <v>3.5999999999999999E-3</v>
      </c>
      <c r="R307" s="140">
        <f>Q307*H307</f>
        <v>2.1600000000000001E-2</v>
      </c>
      <c r="S307" s="140">
        <v>0</v>
      </c>
      <c r="T307" s="141">
        <f>S307*H307</f>
        <v>0</v>
      </c>
      <c r="AR307" s="142" t="s">
        <v>172</v>
      </c>
      <c r="AT307" s="142" t="s">
        <v>285</v>
      </c>
      <c r="AU307" s="142" t="s">
        <v>81</v>
      </c>
      <c r="AY307" s="16" t="s">
        <v>129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79</v>
      </c>
      <c r="BK307" s="143">
        <f>ROUND(I307*H307,2)</f>
        <v>0</v>
      </c>
      <c r="BL307" s="16" t="s">
        <v>135</v>
      </c>
      <c r="BM307" s="142" t="s">
        <v>441</v>
      </c>
    </row>
    <row r="308" spans="2:65" s="1" customFormat="1" ht="21.75" customHeight="1">
      <c r="B308" s="28"/>
      <c r="C308" s="132" t="s">
        <v>430</v>
      </c>
      <c r="D308" s="132" t="s">
        <v>131</v>
      </c>
      <c r="E308" s="133" t="s">
        <v>443</v>
      </c>
      <c r="F308" s="134" t="s">
        <v>444</v>
      </c>
      <c r="G308" s="135" t="s">
        <v>377</v>
      </c>
      <c r="H308" s="136">
        <v>117</v>
      </c>
      <c r="I308" s="373"/>
      <c r="J308" s="137">
        <f>ROUND(I308*H308,2)</f>
        <v>0</v>
      </c>
      <c r="K308" s="138"/>
      <c r="L308" s="28"/>
      <c r="M308" s="374" t="s">
        <v>1</v>
      </c>
      <c r="N308" s="139" t="s">
        <v>37</v>
      </c>
      <c r="P308" s="140">
        <f>O308*H308</f>
        <v>0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AR308" s="142" t="s">
        <v>135</v>
      </c>
      <c r="AT308" s="142" t="s">
        <v>131</v>
      </c>
      <c r="AU308" s="142" t="s">
        <v>81</v>
      </c>
      <c r="AY308" s="16" t="s">
        <v>129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6" t="s">
        <v>79</v>
      </c>
      <c r="BK308" s="143">
        <f>ROUND(I308*H308,2)</f>
        <v>0</v>
      </c>
      <c r="BL308" s="16" t="s">
        <v>135</v>
      </c>
      <c r="BM308" s="142" t="s">
        <v>445</v>
      </c>
    </row>
    <row r="309" spans="2:65" s="1" customFormat="1" ht="16.5" customHeight="1">
      <c r="B309" s="28"/>
      <c r="C309" s="164" t="s">
        <v>434</v>
      </c>
      <c r="D309" s="164" t="s">
        <v>285</v>
      </c>
      <c r="E309" s="165" t="s">
        <v>447</v>
      </c>
      <c r="F309" s="166" t="s">
        <v>448</v>
      </c>
      <c r="G309" s="167" t="s">
        <v>377</v>
      </c>
      <c r="H309" s="168">
        <v>117</v>
      </c>
      <c r="I309" s="379"/>
      <c r="J309" s="169">
        <f>ROUND(I309*H309,2)</f>
        <v>0</v>
      </c>
      <c r="K309" s="170"/>
      <c r="L309" s="171"/>
      <c r="M309" s="380" t="s">
        <v>1</v>
      </c>
      <c r="N309" s="172" t="s">
        <v>37</v>
      </c>
      <c r="P309" s="140">
        <f>O309*H309</f>
        <v>0</v>
      </c>
      <c r="Q309" s="140">
        <v>8.1999999999999998E-4</v>
      </c>
      <c r="R309" s="140">
        <f>Q309*H309</f>
        <v>9.5939999999999998E-2</v>
      </c>
      <c r="S309" s="140">
        <v>0</v>
      </c>
      <c r="T309" s="141">
        <f>S309*H309</f>
        <v>0</v>
      </c>
      <c r="AR309" s="142" t="s">
        <v>172</v>
      </c>
      <c r="AT309" s="142" t="s">
        <v>285</v>
      </c>
      <c r="AU309" s="142" t="s">
        <v>81</v>
      </c>
      <c r="AY309" s="16" t="s">
        <v>129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6" t="s">
        <v>79</v>
      </c>
      <c r="BK309" s="143">
        <f>ROUND(I309*H309,2)</f>
        <v>0</v>
      </c>
      <c r="BL309" s="16" t="s">
        <v>135</v>
      </c>
      <c r="BM309" s="142" t="s">
        <v>449</v>
      </c>
    </row>
    <row r="310" spans="2:65" s="1" customFormat="1" ht="21.75" customHeight="1">
      <c r="B310" s="28"/>
      <c r="C310" s="132" t="s">
        <v>438</v>
      </c>
      <c r="D310" s="132" t="s">
        <v>131</v>
      </c>
      <c r="E310" s="133" t="s">
        <v>451</v>
      </c>
      <c r="F310" s="134" t="s">
        <v>452</v>
      </c>
      <c r="G310" s="135" t="s">
        <v>377</v>
      </c>
      <c r="H310" s="136">
        <v>12</v>
      </c>
      <c r="I310" s="373"/>
      <c r="J310" s="137">
        <f>ROUND(I310*H310,2)</f>
        <v>0</v>
      </c>
      <c r="K310" s="138"/>
      <c r="L310" s="28"/>
      <c r="M310" s="374" t="s">
        <v>1</v>
      </c>
      <c r="N310" s="139" t="s">
        <v>37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135</v>
      </c>
      <c r="AT310" s="142" t="s">
        <v>131</v>
      </c>
      <c r="AU310" s="142" t="s">
        <v>81</v>
      </c>
      <c r="AY310" s="16" t="s">
        <v>129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6" t="s">
        <v>79</v>
      </c>
      <c r="BK310" s="143">
        <f>ROUND(I310*H310,2)</f>
        <v>0</v>
      </c>
      <c r="BL310" s="16" t="s">
        <v>135</v>
      </c>
      <c r="BM310" s="142" t="s">
        <v>453</v>
      </c>
    </row>
    <row r="311" spans="2:65" s="1" customFormat="1" ht="16.5" customHeight="1">
      <c r="B311" s="28"/>
      <c r="C311" s="164" t="s">
        <v>442</v>
      </c>
      <c r="D311" s="164" t="s">
        <v>285</v>
      </c>
      <c r="E311" s="165" t="s">
        <v>455</v>
      </c>
      <c r="F311" s="166" t="s">
        <v>456</v>
      </c>
      <c r="G311" s="167" t="s">
        <v>377</v>
      </c>
      <c r="H311" s="168">
        <v>5</v>
      </c>
      <c r="I311" s="379"/>
      <c r="J311" s="169">
        <f>ROUND(I311*H311,2)</f>
        <v>0</v>
      </c>
      <c r="K311" s="170"/>
      <c r="L311" s="171"/>
      <c r="M311" s="380" t="s">
        <v>1</v>
      </c>
      <c r="N311" s="172" t="s">
        <v>37</v>
      </c>
      <c r="P311" s="140">
        <f>O311*H311</f>
        <v>0</v>
      </c>
      <c r="Q311" s="140">
        <v>3.8E-3</v>
      </c>
      <c r="R311" s="140">
        <f>Q311*H311</f>
        <v>1.9E-2</v>
      </c>
      <c r="S311" s="140">
        <v>0</v>
      </c>
      <c r="T311" s="141">
        <f>S311*H311</f>
        <v>0</v>
      </c>
      <c r="AR311" s="142" t="s">
        <v>172</v>
      </c>
      <c r="AT311" s="142" t="s">
        <v>285</v>
      </c>
      <c r="AU311" s="142" t="s">
        <v>81</v>
      </c>
      <c r="AY311" s="16" t="s">
        <v>129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79</v>
      </c>
      <c r="BK311" s="143">
        <f>ROUND(I311*H311,2)</f>
        <v>0</v>
      </c>
      <c r="BL311" s="16" t="s">
        <v>135</v>
      </c>
      <c r="BM311" s="142" t="s">
        <v>457</v>
      </c>
    </row>
    <row r="312" spans="2:65" s="1" customFormat="1" ht="16.5" customHeight="1">
      <c r="B312" s="28"/>
      <c r="C312" s="164" t="s">
        <v>446</v>
      </c>
      <c r="D312" s="164" t="s">
        <v>285</v>
      </c>
      <c r="E312" s="165" t="s">
        <v>459</v>
      </c>
      <c r="F312" s="166" t="s">
        <v>460</v>
      </c>
      <c r="G312" s="167" t="s">
        <v>377</v>
      </c>
      <c r="H312" s="168">
        <v>7</v>
      </c>
      <c r="I312" s="379"/>
      <c r="J312" s="169">
        <f>ROUND(I312*H312,2)</f>
        <v>0</v>
      </c>
      <c r="K312" s="170"/>
      <c r="L312" s="171"/>
      <c r="M312" s="380" t="s">
        <v>1</v>
      </c>
      <c r="N312" s="172" t="s">
        <v>37</v>
      </c>
      <c r="P312" s="140">
        <f>O312*H312</f>
        <v>0</v>
      </c>
      <c r="Q312" s="140">
        <v>3.8E-3</v>
      </c>
      <c r="R312" s="140">
        <f>Q312*H312</f>
        <v>2.6599999999999999E-2</v>
      </c>
      <c r="S312" s="140">
        <v>0</v>
      </c>
      <c r="T312" s="141">
        <f>S312*H312</f>
        <v>0</v>
      </c>
      <c r="AR312" s="142" t="s">
        <v>172</v>
      </c>
      <c r="AT312" s="142" t="s">
        <v>285</v>
      </c>
      <c r="AU312" s="142" t="s">
        <v>81</v>
      </c>
      <c r="AY312" s="16" t="s">
        <v>129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6" t="s">
        <v>79</v>
      </c>
      <c r="BK312" s="143">
        <f>ROUND(I312*H312,2)</f>
        <v>0</v>
      </c>
      <c r="BL312" s="16" t="s">
        <v>135</v>
      </c>
      <c r="BM312" s="142" t="s">
        <v>461</v>
      </c>
    </row>
    <row r="313" spans="2:65" s="1" customFormat="1" ht="24.2" customHeight="1">
      <c r="B313" s="28"/>
      <c r="C313" s="132" t="s">
        <v>450</v>
      </c>
      <c r="D313" s="132" t="s">
        <v>131</v>
      </c>
      <c r="E313" s="133" t="s">
        <v>463</v>
      </c>
      <c r="F313" s="134" t="s">
        <v>464</v>
      </c>
      <c r="G313" s="135" t="s">
        <v>377</v>
      </c>
      <c r="H313" s="136">
        <v>4</v>
      </c>
      <c r="I313" s="373"/>
      <c r="J313" s="137">
        <f>ROUND(I313*H313,2)</f>
        <v>0</v>
      </c>
      <c r="K313" s="138"/>
      <c r="L313" s="28"/>
      <c r="M313" s="374" t="s">
        <v>1</v>
      </c>
      <c r="N313" s="139" t="s">
        <v>37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135</v>
      </c>
      <c r="AT313" s="142" t="s">
        <v>131</v>
      </c>
      <c r="AU313" s="142" t="s">
        <v>81</v>
      </c>
      <c r="AY313" s="16" t="s">
        <v>129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6" t="s">
        <v>79</v>
      </c>
      <c r="BK313" s="143">
        <f>ROUND(I313*H313,2)</f>
        <v>0</v>
      </c>
      <c r="BL313" s="16" t="s">
        <v>135</v>
      </c>
      <c r="BM313" s="142" t="s">
        <v>465</v>
      </c>
    </row>
    <row r="314" spans="2:65" s="1" customFormat="1" ht="24.2" customHeight="1">
      <c r="B314" s="28"/>
      <c r="C314" s="164" t="s">
        <v>454</v>
      </c>
      <c r="D314" s="164" t="s">
        <v>285</v>
      </c>
      <c r="E314" s="165" t="s">
        <v>467</v>
      </c>
      <c r="F314" s="166" t="s">
        <v>468</v>
      </c>
      <c r="G314" s="167" t="s">
        <v>377</v>
      </c>
      <c r="H314" s="168">
        <v>4</v>
      </c>
      <c r="I314" s="379"/>
      <c r="J314" s="169">
        <f>ROUND(I314*H314,2)</f>
        <v>0</v>
      </c>
      <c r="K314" s="170"/>
      <c r="L314" s="171"/>
      <c r="M314" s="380" t="s">
        <v>1</v>
      </c>
      <c r="N314" s="172" t="s">
        <v>37</v>
      </c>
      <c r="P314" s="140">
        <f>O314*H314</f>
        <v>0</v>
      </c>
      <c r="Q314" s="140">
        <v>4.5999999999999999E-3</v>
      </c>
      <c r="R314" s="140">
        <f>Q314*H314</f>
        <v>1.84E-2</v>
      </c>
      <c r="S314" s="140">
        <v>0</v>
      </c>
      <c r="T314" s="141">
        <f>S314*H314</f>
        <v>0</v>
      </c>
      <c r="AR314" s="142" t="s">
        <v>172</v>
      </c>
      <c r="AT314" s="142" t="s">
        <v>285</v>
      </c>
      <c r="AU314" s="142" t="s">
        <v>81</v>
      </c>
      <c r="AY314" s="16" t="s">
        <v>129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79</v>
      </c>
      <c r="BK314" s="143">
        <f>ROUND(I314*H314,2)</f>
        <v>0</v>
      </c>
      <c r="BL314" s="16" t="s">
        <v>135</v>
      </c>
      <c r="BM314" s="142" t="s">
        <v>469</v>
      </c>
    </row>
    <row r="315" spans="2:65" s="1" customFormat="1" ht="24.2" customHeight="1">
      <c r="B315" s="28"/>
      <c r="C315" s="132" t="s">
        <v>458</v>
      </c>
      <c r="D315" s="132" t="s">
        <v>131</v>
      </c>
      <c r="E315" s="133" t="s">
        <v>471</v>
      </c>
      <c r="F315" s="134" t="s">
        <v>472</v>
      </c>
      <c r="G315" s="135" t="s">
        <v>377</v>
      </c>
      <c r="H315" s="136">
        <v>9</v>
      </c>
      <c r="I315" s="373"/>
      <c r="J315" s="137">
        <f>ROUND(I315*H315,2)</f>
        <v>0</v>
      </c>
      <c r="K315" s="138"/>
      <c r="L315" s="28"/>
      <c r="M315" s="374" t="s">
        <v>1</v>
      </c>
      <c r="N315" s="139" t="s">
        <v>37</v>
      </c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AR315" s="142" t="s">
        <v>135</v>
      </c>
      <c r="AT315" s="142" t="s">
        <v>131</v>
      </c>
      <c r="AU315" s="142" t="s">
        <v>81</v>
      </c>
      <c r="AY315" s="16" t="s">
        <v>129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6" t="s">
        <v>79</v>
      </c>
      <c r="BK315" s="143">
        <f>ROUND(I315*H315,2)</f>
        <v>0</v>
      </c>
      <c r="BL315" s="16" t="s">
        <v>135</v>
      </c>
      <c r="BM315" s="142" t="s">
        <v>473</v>
      </c>
    </row>
    <row r="316" spans="2:65" s="1" customFormat="1" ht="21.75" customHeight="1">
      <c r="B316" s="28"/>
      <c r="C316" s="164" t="s">
        <v>462</v>
      </c>
      <c r="D316" s="164" t="s">
        <v>285</v>
      </c>
      <c r="E316" s="165" t="s">
        <v>475</v>
      </c>
      <c r="F316" s="166" t="s">
        <v>476</v>
      </c>
      <c r="G316" s="167" t="s">
        <v>377</v>
      </c>
      <c r="H316" s="168">
        <v>2</v>
      </c>
      <c r="I316" s="379"/>
      <c r="J316" s="169">
        <f>ROUND(I316*H316,2)</f>
        <v>0</v>
      </c>
      <c r="K316" s="170"/>
      <c r="L316" s="171"/>
      <c r="M316" s="380" t="s">
        <v>1</v>
      </c>
      <c r="N316" s="172" t="s">
        <v>37</v>
      </c>
      <c r="P316" s="140">
        <f>O316*H316</f>
        <v>0</v>
      </c>
      <c r="Q316" s="140">
        <v>6.7000000000000002E-3</v>
      </c>
      <c r="R316" s="140">
        <f>Q316*H316</f>
        <v>1.34E-2</v>
      </c>
      <c r="S316" s="140">
        <v>0</v>
      </c>
      <c r="T316" s="141">
        <f>S316*H316</f>
        <v>0</v>
      </c>
      <c r="AR316" s="142" t="s">
        <v>172</v>
      </c>
      <c r="AT316" s="142" t="s">
        <v>285</v>
      </c>
      <c r="AU316" s="142" t="s">
        <v>81</v>
      </c>
      <c r="AY316" s="16" t="s">
        <v>129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6" t="s">
        <v>79</v>
      </c>
      <c r="BK316" s="143">
        <f>ROUND(I316*H316,2)</f>
        <v>0</v>
      </c>
      <c r="BL316" s="16" t="s">
        <v>135</v>
      </c>
      <c r="BM316" s="142" t="s">
        <v>477</v>
      </c>
    </row>
    <row r="317" spans="2:65" s="1" customFormat="1" ht="24.2" customHeight="1">
      <c r="B317" s="28"/>
      <c r="C317" s="164" t="s">
        <v>466</v>
      </c>
      <c r="D317" s="164" t="s">
        <v>285</v>
      </c>
      <c r="E317" s="165" t="s">
        <v>479</v>
      </c>
      <c r="F317" s="166" t="s">
        <v>480</v>
      </c>
      <c r="G317" s="167" t="s">
        <v>377</v>
      </c>
      <c r="H317" s="168">
        <v>7</v>
      </c>
      <c r="I317" s="379"/>
      <c r="J317" s="169">
        <f>ROUND(I317*H317,2)</f>
        <v>0</v>
      </c>
      <c r="K317" s="170"/>
      <c r="L317" s="171"/>
      <c r="M317" s="380" t="s">
        <v>1</v>
      </c>
      <c r="N317" s="172" t="s">
        <v>37</v>
      </c>
      <c r="P317" s="140">
        <f>O317*H317</f>
        <v>0</v>
      </c>
      <c r="Q317" s="140">
        <v>6.3E-3</v>
      </c>
      <c r="R317" s="140">
        <f>Q317*H317</f>
        <v>4.41E-2</v>
      </c>
      <c r="S317" s="140">
        <v>0</v>
      </c>
      <c r="T317" s="141">
        <f>S317*H317</f>
        <v>0</v>
      </c>
      <c r="AR317" s="142" t="s">
        <v>172</v>
      </c>
      <c r="AT317" s="142" t="s">
        <v>285</v>
      </c>
      <c r="AU317" s="142" t="s">
        <v>81</v>
      </c>
      <c r="AY317" s="16" t="s">
        <v>129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6" t="s">
        <v>79</v>
      </c>
      <c r="BK317" s="143">
        <f>ROUND(I317*H317,2)</f>
        <v>0</v>
      </c>
      <c r="BL317" s="16" t="s">
        <v>135</v>
      </c>
      <c r="BM317" s="142" t="s">
        <v>481</v>
      </c>
    </row>
    <row r="318" spans="2:65" s="1" customFormat="1" ht="24.2" customHeight="1">
      <c r="B318" s="28"/>
      <c r="C318" s="132" t="s">
        <v>470</v>
      </c>
      <c r="D318" s="132" t="s">
        <v>131</v>
      </c>
      <c r="E318" s="133" t="s">
        <v>483</v>
      </c>
      <c r="F318" s="134" t="s">
        <v>484</v>
      </c>
      <c r="G318" s="135" t="s">
        <v>377</v>
      </c>
      <c r="H318" s="136">
        <v>2</v>
      </c>
      <c r="I318" s="373"/>
      <c r="J318" s="137">
        <f>ROUND(I318*H318,2)</f>
        <v>0</v>
      </c>
      <c r="K318" s="138"/>
      <c r="L318" s="28"/>
      <c r="M318" s="374" t="s">
        <v>1</v>
      </c>
      <c r="N318" s="139" t="s">
        <v>37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135</v>
      </c>
      <c r="AT318" s="142" t="s">
        <v>131</v>
      </c>
      <c r="AU318" s="142" t="s">
        <v>81</v>
      </c>
      <c r="AY318" s="16" t="s">
        <v>129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6" t="s">
        <v>79</v>
      </c>
      <c r="BK318" s="143">
        <f>ROUND(I318*H318,2)</f>
        <v>0</v>
      </c>
      <c r="BL318" s="16" t="s">
        <v>135</v>
      </c>
      <c r="BM318" s="142" t="s">
        <v>485</v>
      </c>
    </row>
    <row r="319" spans="2:65" s="1" customFormat="1" ht="24.2" customHeight="1">
      <c r="B319" s="28"/>
      <c r="C319" s="164" t="s">
        <v>474</v>
      </c>
      <c r="D319" s="164" t="s">
        <v>285</v>
      </c>
      <c r="E319" s="165" t="s">
        <v>487</v>
      </c>
      <c r="F319" s="166" t="s">
        <v>488</v>
      </c>
      <c r="G319" s="167" t="s">
        <v>377</v>
      </c>
      <c r="H319" s="168">
        <v>2</v>
      </c>
      <c r="I319" s="379"/>
      <c r="J319" s="169">
        <f>ROUND(I319*H319,2)</f>
        <v>0</v>
      </c>
      <c r="K319" s="170"/>
      <c r="L319" s="171"/>
      <c r="M319" s="380" t="s">
        <v>1</v>
      </c>
      <c r="N319" s="172" t="s">
        <v>37</v>
      </c>
      <c r="P319" s="140">
        <f>O319*H319</f>
        <v>0</v>
      </c>
      <c r="Q319" s="140">
        <v>3.5999999999999999E-3</v>
      </c>
      <c r="R319" s="140">
        <f>Q319*H319</f>
        <v>7.1999999999999998E-3</v>
      </c>
      <c r="S319" s="140">
        <v>0</v>
      </c>
      <c r="T319" s="141">
        <f>S319*H319</f>
        <v>0</v>
      </c>
      <c r="AR319" s="142" t="s">
        <v>172</v>
      </c>
      <c r="AT319" s="142" t="s">
        <v>285</v>
      </c>
      <c r="AU319" s="142" t="s">
        <v>81</v>
      </c>
      <c r="AY319" s="16" t="s">
        <v>129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6" t="s">
        <v>79</v>
      </c>
      <c r="BK319" s="143">
        <f>ROUND(I319*H319,2)</f>
        <v>0</v>
      </c>
      <c r="BL319" s="16" t="s">
        <v>135</v>
      </c>
      <c r="BM319" s="142" t="s">
        <v>489</v>
      </c>
    </row>
    <row r="320" spans="2:65" s="1" customFormat="1" ht="21.75" customHeight="1">
      <c r="B320" s="28"/>
      <c r="C320" s="132" t="s">
        <v>478</v>
      </c>
      <c r="D320" s="132" t="s">
        <v>131</v>
      </c>
      <c r="E320" s="133" t="s">
        <v>491</v>
      </c>
      <c r="F320" s="134" t="s">
        <v>492</v>
      </c>
      <c r="G320" s="135" t="s">
        <v>377</v>
      </c>
      <c r="H320" s="136">
        <v>2</v>
      </c>
      <c r="I320" s="373"/>
      <c r="J320" s="137">
        <f>ROUND(I320*H320,2)</f>
        <v>0</v>
      </c>
      <c r="K320" s="138"/>
      <c r="L320" s="28"/>
      <c r="M320" s="374" t="s">
        <v>1</v>
      </c>
      <c r="N320" s="139" t="s">
        <v>37</v>
      </c>
      <c r="P320" s="140">
        <f>O320*H320</f>
        <v>0</v>
      </c>
      <c r="Q320" s="140">
        <v>7.2000000000000005E-4</v>
      </c>
      <c r="R320" s="140">
        <f>Q320*H320</f>
        <v>1.4400000000000001E-3</v>
      </c>
      <c r="S320" s="140">
        <v>0</v>
      </c>
      <c r="T320" s="141">
        <f>S320*H320</f>
        <v>0</v>
      </c>
      <c r="AR320" s="142" t="s">
        <v>135</v>
      </c>
      <c r="AT320" s="142" t="s">
        <v>131</v>
      </c>
      <c r="AU320" s="142" t="s">
        <v>81</v>
      </c>
      <c r="AY320" s="16" t="s">
        <v>129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6" t="s">
        <v>79</v>
      </c>
      <c r="BK320" s="143">
        <f>ROUND(I320*H320,2)</f>
        <v>0</v>
      </c>
      <c r="BL320" s="16" t="s">
        <v>135</v>
      </c>
      <c r="BM320" s="142" t="s">
        <v>493</v>
      </c>
    </row>
    <row r="321" spans="2:65" s="1" customFormat="1" ht="24.2" customHeight="1">
      <c r="B321" s="28"/>
      <c r="C321" s="164" t="s">
        <v>482</v>
      </c>
      <c r="D321" s="164" t="s">
        <v>285</v>
      </c>
      <c r="E321" s="165" t="s">
        <v>495</v>
      </c>
      <c r="F321" s="166" t="s">
        <v>496</v>
      </c>
      <c r="G321" s="167" t="s">
        <v>377</v>
      </c>
      <c r="H321" s="168">
        <v>2</v>
      </c>
      <c r="I321" s="379"/>
      <c r="J321" s="169">
        <f>ROUND(I321*H321,2)</f>
        <v>0</v>
      </c>
      <c r="K321" s="170"/>
      <c r="L321" s="171"/>
      <c r="M321" s="380" t="s">
        <v>1</v>
      </c>
      <c r="N321" s="172" t="s">
        <v>37</v>
      </c>
      <c r="P321" s="140">
        <f>O321*H321</f>
        <v>0</v>
      </c>
      <c r="Q321" s="140">
        <v>1.2E-2</v>
      </c>
      <c r="R321" s="140">
        <f>Q321*H321</f>
        <v>2.4E-2</v>
      </c>
      <c r="S321" s="140">
        <v>0</v>
      </c>
      <c r="T321" s="141">
        <f>S321*H321</f>
        <v>0</v>
      </c>
      <c r="AR321" s="142" t="s">
        <v>172</v>
      </c>
      <c r="AT321" s="142" t="s">
        <v>285</v>
      </c>
      <c r="AU321" s="142" t="s">
        <v>81</v>
      </c>
      <c r="AY321" s="16" t="s">
        <v>129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6" t="s">
        <v>79</v>
      </c>
      <c r="BK321" s="143">
        <f>ROUND(I321*H321,2)</f>
        <v>0</v>
      </c>
      <c r="BL321" s="16" t="s">
        <v>135</v>
      </c>
      <c r="BM321" s="142" t="s">
        <v>497</v>
      </c>
    </row>
    <row r="322" spans="2:65" s="1" customFormat="1" ht="21.75" customHeight="1">
      <c r="B322" s="28"/>
      <c r="C322" s="164" t="s">
        <v>486</v>
      </c>
      <c r="D322" s="164" t="s">
        <v>285</v>
      </c>
      <c r="E322" s="165" t="s">
        <v>499</v>
      </c>
      <c r="F322" s="166" t="s">
        <v>500</v>
      </c>
      <c r="G322" s="167" t="s">
        <v>377</v>
      </c>
      <c r="H322" s="168">
        <v>2</v>
      </c>
      <c r="I322" s="379"/>
      <c r="J322" s="169">
        <f>ROUND(I322*H322,2)</f>
        <v>0</v>
      </c>
      <c r="K322" s="170"/>
      <c r="L322" s="171"/>
      <c r="M322" s="380" t="s">
        <v>1</v>
      </c>
      <c r="N322" s="172" t="s">
        <v>37</v>
      </c>
      <c r="P322" s="140">
        <f>O322*H322</f>
        <v>0</v>
      </c>
      <c r="Q322" s="140">
        <v>3.5000000000000001E-3</v>
      </c>
      <c r="R322" s="140">
        <f>Q322*H322</f>
        <v>7.0000000000000001E-3</v>
      </c>
      <c r="S322" s="140">
        <v>0</v>
      </c>
      <c r="T322" s="141">
        <f>S322*H322</f>
        <v>0</v>
      </c>
      <c r="AR322" s="142" t="s">
        <v>172</v>
      </c>
      <c r="AT322" s="142" t="s">
        <v>285</v>
      </c>
      <c r="AU322" s="142" t="s">
        <v>81</v>
      </c>
      <c r="AY322" s="16" t="s">
        <v>129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6" t="s">
        <v>79</v>
      </c>
      <c r="BK322" s="143">
        <f>ROUND(I322*H322,2)</f>
        <v>0</v>
      </c>
      <c r="BL322" s="16" t="s">
        <v>135</v>
      </c>
      <c r="BM322" s="142" t="s">
        <v>501</v>
      </c>
    </row>
    <row r="323" spans="2:65" s="1" customFormat="1" ht="21.75" customHeight="1">
      <c r="B323" s="28"/>
      <c r="C323" s="132" t="s">
        <v>490</v>
      </c>
      <c r="D323" s="132" t="s">
        <v>131</v>
      </c>
      <c r="E323" s="133" t="s">
        <v>503</v>
      </c>
      <c r="F323" s="134" t="s">
        <v>504</v>
      </c>
      <c r="G323" s="135" t="s">
        <v>377</v>
      </c>
      <c r="H323" s="136">
        <v>6</v>
      </c>
      <c r="I323" s="373"/>
      <c r="J323" s="137">
        <f>ROUND(I323*H323,2)</f>
        <v>0</v>
      </c>
      <c r="K323" s="138"/>
      <c r="L323" s="28"/>
      <c r="M323" s="374" t="s">
        <v>1</v>
      </c>
      <c r="N323" s="139" t="s">
        <v>37</v>
      </c>
      <c r="P323" s="140">
        <f>O323*H323</f>
        <v>0</v>
      </c>
      <c r="Q323" s="140">
        <v>8.5999999999999998E-4</v>
      </c>
      <c r="R323" s="140">
        <f>Q323*H323</f>
        <v>5.1599999999999997E-3</v>
      </c>
      <c r="S323" s="140">
        <v>0</v>
      </c>
      <c r="T323" s="141">
        <f>S323*H323</f>
        <v>0</v>
      </c>
      <c r="AR323" s="142" t="s">
        <v>135</v>
      </c>
      <c r="AT323" s="142" t="s">
        <v>131</v>
      </c>
      <c r="AU323" s="142" t="s">
        <v>81</v>
      </c>
      <c r="AY323" s="16" t="s">
        <v>129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79</v>
      </c>
      <c r="BK323" s="143">
        <f>ROUND(I323*H323,2)</f>
        <v>0</v>
      </c>
      <c r="BL323" s="16" t="s">
        <v>135</v>
      </c>
      <c r="BM323" s="142" t="s">
        <v>505</v>
      </c>
    </row>
    <row r="324" spans="2:65" s="1" customFormat="1" ht="24.2" customHeight="1">
      <c r="B324" s="28"/>
      <c r="C324" s="164" t="s">
        <v>494</v>
      </c>
      <c r="D324" s="164" t="s">
        <v>285</v>
      </c>
      <c r="E324" s="165" t="s">
        <v>507</v>
      </c>
      <c r="F324" s="166" t="s">
        <v>508</v>
      </c>
      <c r="G324" s="167" t="s">
        <v>377</v>
      </c>
      <c r="H324" s="168">
        <v>6</v>
      </c>
      <c r="I324" s="379"/>
      <c r="J324" s="169">
        <f>ROUND(I324*H324,2)</f>
        <v>0</v>
      </c>
      <c r="K324" s="170"/>
      <c r="L324" s="171"/>
      <c r="M324" s="380" t="s">
        <v>1</v>
      </c>
      <c r="N324" s="172" t="s">
        <v>37</v>
      </c>
      <c r="P324" s="140">
        <f>O324*H324</f>
        <v>0</v>
      </c>
      <c r="Q324" s="140">
        <v>1.7999999999999999E-2</v>
      </c>
      <c r="R324" s="140">
        <f>Q324*H324</f>
        <v>0.10799999999999998</v>
      </c>
      <c r="S324" s="140">
        <v>0</v>
      </c>
      <c r="T324" s="141">
        <f>S324*H324</f>
        <v>0</v>
      </c>
      <c r="AR324" s="142" t="s">
        <v>172</v>
      </c>
      <c r="AT324" s="142" t="s">
        <v>285</v>
      </c>
      <c r="AU324" s="142" t="s">
        <v>81</v>
      </c>
      <c r="AY324" s="16" t="s">
        <v>129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6" t="s">
        <v>79</v>
      </c>
      <c r="BK324" s="143">
        <f>ROUND(I324*H324,2)</f>
        <v>0</v>
      </c>
      <c r="BL324" s="16" t="s">
        <v>135</v>
      </c>
      <c r="BM324" s="142" t="s">
        <v>509</v>
      </c>
    </row>
    <row r="325" spans="2:65" s="1" customFormat="1" ht="21.75" customHeight="1">
      <c r="B325" s="28"/>
      <c r="C325" s="164" t="s">
        <v>498</v>
      </c>
      <c r="D325" s="164" t="s">
        <v>285</v>
      </c>
      <c r="E325" s="165" t="s">
        <v>511</v>
      </c>
      <c r="F325" s="166" t="s">
        <v>512</v>
      </c>
      <c r="G325" s="167" t="s">
        <v>377</v>
      </c>
      <c r="H325" s="168">
        <v>3</v>
      </c>
      <c r="I325" s="379"/>
      <c r="J325" s="169">
        <f>ROUND(I325*H325,2)</f>
        <v>0</v>
      </c>
      <c r="K325" s="170"/>
      <c r="L325" s="171"/>
      <c r="M325" s="380" t="s">
        <v>1</v>
      </c>
      <c r="N325" s="172" t="s">
        <v>37</v>
      </c>
      <c r="P325" s="140">
        <f>O325*H325</f>
        <v>0</v>
      </c>
      <c r="Q325" s="140">
        <v>3.5000000000000001E-3</v>
      </c>
      <c r="R325" s="140">
        <f>Q325*H325</f>
        <v>1.0500000000000001E-2</v>
      </c>
      <c r="S325" s="140">
        <v>0</v>
      </c>
      <c r="T325" s="141">
        <f>S325*H325</f>
        <v>0</v>
      </c>
      <c r="AR325" s="142" t="s">
        <v>172</v>
      </c>
      <c r="AT325" s="142" t="s">
        <v>285</v>
      </c>
      <c r="AU325" s="142" t="s">
        <v>81</v>
      </c>
      <c r="AY325" s="16" t="s">
        <v>129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6" t="s">
        <v>79</v>
      </c>
      <c r="BK325" s="143">
        <f>ROUND(I325*H325,2)</f>
        <v>0</v>
      </c>
      <c r="BL325" s="16" t="s">
        <v>135</v>
      </c>
      <c r="BM325" s="142" t="s">
        <v>513</v>
      </c>
    </row>
    <row r="326" spans="2:65" s="1" customFormat="1" ht="16.5" customHeight="1">
      <c r="B326" s="28"/>
      <c r="C326" s="164" t="s">
        <v>502</v>
      </c>
      <c r="D326" s="164" t="s">
        <v>285</v>
      </c>
      <c r="E326" s="165" t="s">
        <v>515</v>
      </c>
      <c r="F326" s="166" t="s">
        <v>516</v>
      </c>
      <c r="G326" s="167" t="s">
        <v>377</v>
      </c>
      <c r="H326" s="168">
        <v>3</v>
      </c>
      <c r="I326" s="379"/>
      <c r="J326" s="169">
        <f>ROUND(I326*H326,2)</f>
        <v>0</v>
      </c>
      <c r="K326" s="170"/>
      <c r="L326" s="171"/>
      <c r="M326" s="380" t="s">
        <v>1</v>
      </c>
      <c r="N326" s="172" t="s">
        <v>37</v>
      </c>
      <c r="P326" s="140">
        <f>O326*H326</f>
        <v>0</v>
      </c>
      <c r="Q326" s="140">
        <v>4.4999999999999999E-4</v>
      </c>
      <c r="R326" s="140">
        <f>Q326*H326</f>
        <v>1.3500000000000001E-3</v>
      </c>
      <c r="S326" s="140">
        <v>0</v>
      </c>
      <c r="T326" s="141">
        <f>S326*H326</f>
        <v>0</v>
      </c>
      <c r="AR326" s="142" t="s">
        <v>172</v>
      </c>
      <c r="AT326" s="142" t="s">
        <v>285</v>
      </c>
      <c r="AU326" s="142" t="s">
        <v>81</v>
      </c>
      <c r="AY326" s="16" t="s">
        <v>129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79</v>
      </c>
      <c r="BK326" s="143">
        <f>ROUND(I326*H326,2)</f>
        <v>0</v>
      </c>
      <c r="BL326" s="16" t="s">
        <v>135</v>
      </c>
      <c r="BM326" s="142" t="s">
        <v>517</v>
      </c>
    </row>
    <row r="327" spans="2:65" s="1" customFormat="1" ht="21.75" customHeight="1">
      <c r="B327" s="28"/>
      <c r="C327" s="132" t="s">
        <v>506</v>
      </c>
      <c r="D327" s="132" t="s">
        <v>131</v>
      </c>
      <c r="E327" s="133" t="s">
        <v>519</v>
      </c>
      <c r="F327" s="134" t="s">
        <v>520</v>
      </c>
      <c r="G327" s="135" t="s">
        <v>377</v>
      </c>
      <c r="H327" s="136">
        <v>1</v>
      </c>
      <c r="I327" s="373"/>
      <c r="J327" s="137">
        <f>ROUND(I327*H327,2)</f>
        <v>0</v>
      </c>
      <c r="K327" s="138"/>
      <c r="L327" s="28"/>
      <c r="M327" s="374" t="s">
        <v>1</v>
      </c>
      <c r="N327" s="139" t="s">
        <v>37</v>
      </c>
      <c r="P327" s="140">
        <f>O327*H327</f>
        <v>0</v>
      </c>
      <c r="Q327" s="140">
        <v>2.81E-3</v>
      </c>
      <c r="R327" s="140">
        <f>Q327*H327</f>
        <v>2.81E-3</v>
      </c>
      <c r="S327" s="140">
        <v>0</v>
      </c>
      <c r="T327" s="141">
        <f>S327*H327</f>
        <v>0</v>
      </c>
      <c r="AR327" s="142" t="s">
        <v>135</v>
      </c>
      <c r="AT327" s="142" t="s">
        <v>131</v>
      </c>
      <c r="AU327" s="142" t="s">
        <v>81</v>
      </c>
      <c r="AY327" s="16" t="s">
        <v>129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6" t="s">
        <v>79</v>
      </c>
      <c r="BK327" s="143">
        <f>ROUND(I327*H327,2)</f>
        <v>0</v>
      </c>
      <c r="BL327" s="16" t="s">
        <v>135</v>
      </c>
      <c r="BM327" s="142" t="s">
        <v>521</v>
      </c>
    </row>
    <row r="328" spans="2:65" s="1" customFormat="1" ht="24.2" customHeight="1">
      <c r="B328" s="28"/>
      <c r="C328" s="164" t="s">
        <v>510</v>
      </c>
      <c r="D328" s="164" t="s">
        <v>285</v>
      </c>
      <c r="E328" s="165" t="s">
        <v>523</v>
      </c>
      <c r="F328" s="166" t="s">
        <v>524</v>
      </c>
      <c r="G328" s="167" t="s">
        <v>377</v>
      </c>
      <c r="H328" s="168">
        <v>1</v>
      </c>
      <c r="I328" s="379"/>
      <c r="J328" s="169">
        <f>ROUND(I328*H328,2)</f>
        <v>0</v>
      </c>
      <c r="K328" s="170"/>
      <c r="L328" s="171"/>
      <c r="M328" s="380" t="s">
        <v>1</v>
      </c>
      <c r="N328" s="172" t="s">
        <v>37</v>
      </c>
      <c r="P328" s="140">
        <f>O328*H328</f>
        <v>0</v>
      </c>
      <c r="Q328" s="140">
        <v>4.5999999999999999E-2</v>
      </c>
      <c r="R328" s="140">
        <f>Q328*H328</f>
        <v>4.5999999999999999E-2</v>
      </c>
      <c r="S328" s="140">
        <v>0</v>
      </c>
      <c r="T328" s="141">
        <f>S328*H328</f>
        <v>0</v>
      </c>
      <c r="AR328" s="142" t="s">
        <v>172</v>
      </c>
      <c r="AT328" s="142" t="s">
        <v>285</v>
      </c>
      <c r="AU328" s="142" t="s">
        <v>81</v>
      </c>
      <c r="AY328" s="16" t="s">
        <v>129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6" t="s">
        <v>79</v>
      </c>
      <c r="BK328" s="143">
        <f>ROUND(I328*H328,2)</f>
        <v>0</v>
      </c>
      <c r="BL328" s="16" t="s">
        <v>135</v>
      </c>
      <c r="BM328" s="142" t="s">
        <v>525</v>
      </c>
    </row>
    <row r="329" spans="2:65" s="1" customFormat="1" ht="24.2" customHeight="1">
      <c r="B329" s="28"/>
      <c r="C329" s="164" t="s">
        <v>514</v>
      </c>
      <c r="D329" s="164" t="s">
        <v>285</v>
      </c>
      <c r="E329" s="165" t="s">
        <v>527</v>
      </c>
      <c r="F329" s="166" t="s">
        <v>528</v>
      </c>
      <c r="G329" s="167" t="s">
        <v>377</v>
      </c>
      <c r="H329" s="168">
        <v>1</v>
      </c>
      <c r="I329" s="379"/>
      <c r="J329" s="169">
        <f>ROUND(I329*H329,2)</f>
        <v>0</v>
      </c>
      <c r="K329" s="170"/>
      <c r="L329" s="171"/>
      <c r="M329" s="380" t="s">
        <v>1</v>
      </c>
      <c r="N329" s="172" t="s">
        <v>37</v>
      </c>
      <c r="P329" s="140">
        <f>O329*H329</f>
        <v>0</v>
      </c>
      <c r="Q329" s="140">
        <v>4.0000000000000001E-3</v>
      </c>
      <c r="R329" s="140">
        <f>Q329*H329</f>
        <v>4.0000000000000001E-3</v>
      </c>
      <c r="S329" s="140">
        <v>0</v>
      </c>
      <c r="T329" s="141">
        <f>S329*H329</f>
        <v>0</v>
      </c>
      <c r="AR329" s="142" t="s">
        <v>172</v>
      </c>
      <c r="AT329" s="142" t="s">
        <v>285</v>
      </c>
      <c r="AU329" s="142" t="s">
        <v>81</v>
      </c>
      <c r="AY329" s="16" t="s">
        <v>129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6" t="s">
        <v>79</v>
      </c>
      <c r="BK329" s="143">
        <f>ROUND(I329*H329,2)</f>
        <v>0</v>
      </c>
      <c r="BL329" s="16" t="s">
        <v>135</v>
      </c>
      <c r="BM329" s="142" t="s">
        <v>529</v>
      </c>
    </row>
    <row r="330" spans="2:65" s="1" customFormat="1" ht="21.75" customHeight="1">
      <c r="B330" s="28"/>
      <c r="C330" s="132" t="s">
        <v>518</v>
      </c>
      <c r="D330" s="132" t="s">
        <v>131</v>
      </c>
      <c r="E330" s="133" t="s">
        <v>531</v>
      </c>
      <c r="F330" s="134" t="s">
        <v>532</v>
      </c>
      <c r="G330" s="135" t="s">
        <v>377</v>
      </c>
      <c r="H330" s="136">
        <v>3</v>
      </c>
      <c r="I330" s="373"/>
      <c r="J330" s="137">
        <f>ROUND(I330*H330,2)</f>
        <v>0</v>
      </c>
      <c r="K330" s="138"/>
      <c r="L330" s="28"/>
      <c r="M330" s="374" t="s">
        <v>1</v>
      </c>
      <c r="N330" s="139" t="s">
        <v>37</v>
      </c>
      <c r="P330" s="140">
        <f>O330*H330</f>
        <v>0</v>
      </c>
      <c r="Q330" s="140">
        <v>1.3600000000000001E-3</v>
      </c>
      <c r="R330" s="140">
        <f>Q330*H330</f>
        <v>4.0800000000000003E-3</v>
      </c>
      <c r="S330" s="140">
        <v>0</v>
      </c>
      <c r="T330" s="141">
        <f>S330*H330</f>
        <v>0</v>
      </c>
      <c r="AR330" s="142" t="s">
        <v>135</v>
      </c>
      <c r="AT330" s="142" t="s">
        <v>131</v>
      </c>
      <c r="AU330" s="142" t="s">
        <v>81</v>
      </c>
      <c r="AY330" s="16" t="s">
        <v>129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79</v>
      </c>
      <c r="BK330" s="143">
        <f>ROUND(I330*H330,2)</f>
        <v>0</v>
      </c>
      <c r="BL330" s="16" t="s">
        <v>135</v>
      </c>
      <c r="BM330" s="142" t="s">
        <v>533</v>
      </c>
    </row>
    <row r="331" spans="2:65" s="1" customFormat="1" ht="16.5" customHeight="1">
      <c r="B331" s="28"/>
      <c r="C331" s="164" t="s">
        <v>522</v>
      </c>
      <c r="D331" s="164" t="s">
        <v>285</v>
      </c>
      <c r="E331" s="165" t="s">
        <v>535</v>
      </c>
      <c r="F331" s="166" t="s">
        <v>536</v>
      </c>
      <c r="G331" s="167" t="s">
        <v>377</v>
      </c>
      <c r="H331" s="168">
        <v>3</v>
      </c>
      <c r="I331" s="379"/>
      <c r="J331" s="169">
        <f>ROUND(I331*H331,2)</f>
        <v>0</v>
      </c>
      <c r="K331" s="170"/>
      <c r="L331" s="171"/>
      <c r="M331" s="380" t="s">
        <v>1</v>
      </c>
      <c r="N331" s="172" t="s">
        <v>37</v>
      </c>
      <c r="P331" s="140">
        <f>O331*H331</f>
        <v>0</v>
      </c>
      <c r="Q331" s="140">
        <v>1.7899999999999999E-2</v>
      </c>
      <c r="R331" s="140">
        <f>Q331*H331</f>
        <v>5.3699999999999998E-2</v>
      </c>
      <c r="S331" s="140">
        <v>0</v>
      </c>
      <c r="T331" s="141">
        <f>S331*H331</f>
        <v>0</v>
      </c>
      <c r="AR331" s="142" t="s">
        <v>172</v>
      </c>
      <c r="AT331" s="142" t="s">
        <v>285</v>
      </c>
      <c r="AU331" s="142" t="s">
        <v>81</v>
      </c>
      <c r="AY331" s="16" t="s">
        <v>129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6" t="s">
        <v>79</v>
      </c>
      <c r="BK331" s="143">
        <f>ROUND(I331*H331,2)</f>
        <v>0</v>
      </c>
      <c r="BL331" s="16" t="s">
        <v>135</v>
      </c>
      <c r="BM331" s="142" t="s">
        <v>537</v>
      </c>
    </row>
    <row r="332" spans="2:65" s="1" customFormat="1" ht="24.2" customHeight="1">
      <c r="B332" s="28"/>
      <c r="C332" s="132" t="s">
        <v>526</v>
      </c>
      <c r="D332" s="132" t="s">
        <v>131</v>
      </c>
      <c r="E332" s="133" t="s">
        <v>539</v>
      </c>
      <c r="F332" s="134" t="s">
        <v>540</v>
      </c>
      <c r="G332" s="135" t="s">
        <v>377</v>
      </c>
      <c r="H332" s="136">
        <v>3</v>
      </c>
      <c r="I332" s="373"/>
      <c r="J332" s="137">
        <f>ROUND(I332*H332,2)</f>
        <v>0</v>
      </c>
      <c r="K332" s="138"/>
      <c r="L332" s="28"/>
      <c r="M332" s="374" t="s">
        <v>1</v>
      </c>
      <c r="N332" s="139" t="s">
        <v>37</v>
      </c>
      <c r="P332" s="140">
        <f>O332*H332</f>
        <v>0</v>
      </c>
      <c r="Q332" s="140">
        <v>1.6299999999999999E-3</v>
      </c>
      <c r="R332" s="140">
        <f>Q332*H332</f>
        <v>4.8900000000000002E-3</v>
      </c>
      <c r="S332" s="140">
        <v>0</v>
      </c>
      <c r="T332" s="141">
        <f>S332*H332</f>
        <v>0</v>
      </c>
      <c r="AR332" s="142" t="s">
        <v>135</v>
      </c>
      <c r="AT332" s="142" t="s">
        <v>131</v>
      </c>
      <c r="AU332" s="142" t="s">
        <v>81</v>
      </c>
      <c r="AY332" s="16" t="s">
        <v>129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6" t="s">
        <v>79</v>
      </c>
      <c r="BK332" s="143">
        <f>ROUND(I332*H332,2)</f>
        <v>0</v>
      </c>
      <c r="BL332" s="16" t="s">
        <v>135</v>
      </c>
      <c r="BM332" s="142" t="s">
        <v>541</v>
      </c>
    </row>
    <row r="333" spans="2:65" s="1" customFormat="1" ht="24.2" customHeight="1">
      <c r="B333" s="28"/>
      <c r="C333" s="164" t="s">
        <v>530</v>
      </c>
      <c r="D333" s="164" t="s">
        <v>285</v>
      </c>
      <c r="E333" s="165" t="s">
        <v>543</v>
      </c>
      <c r="F333" s="166" t="s">
        <v>544</v>
      </c>
      <c r="G333" s="167" t="s">
        <v>377</v>
      </c>
      <c r="H333" s="168">
        <v>3</v>
      </c>
      <c r="I333" s="379"/>
      <c r="J333" s="169">
        <f>ROUND(I333*H333,2)</f>
        <v>0</v>
      </c>
      <c r="K333" s="170"/>
      <c r="L333" s="171"/>
      <c r="M333" s="380" t="s">
        <v>1</v>
      </c>
      <c r="N333" s="172" t="s">
        <v>37</v>
      </c>
      <c r="P333" s="140">
        <f>O333*H333</f>
        <v>0</v>
      </c>
      <c r="Q333" s="140">
        <v>2.4500000000000001E-2</v>
      </c>
      <c r="R333" s="140">
        <f>Q333*H333</f>
        <v>7.350000000000001E-2</v>
      </c>
      <c r="S333" s="140">
        <v>0</v>
      </c>
      <c r="T333" s="141">
        <f>S333*H333</f>
        <v>0</v>
      </c>
      <c r="AR333" s="142" t="s">
        <v>172</v>
      </c>
      <c r="AT333" s="142" t="s">
        <v>285</v>
      </c>
      <c r="AU333" s="142" t="s">
        <v>81</v>
      </c>
      <c r="AY333" s="16" t="s">
        <v>129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6" t="s">
        <v>79</v>
      </c>
      <c r="BK333" s="143">
        <f>ROUND(I333*H333,2)</f>
        <v>0</v>
      </c>
      <c r="BL333" s="16" t="s">
        <v>135</v>
      </c>
      <c r="BM333" s="142" t="s">
        <v>545</v>
      </c>
    </row>
    <row r="334" spans="2:65" s="1" customFormat="1" ht="21.75" customHeight="1">
      <c r="B334" s="28"/>
      <c r="C334" s="132" t="s">
        <v>534</v>
      </c>
      <c r="D334" s="132" t="s">
        <v>131</v>
      </c>
      <c r="E334" s="133" t="s">
        <v>547</v>
      </c>
      <c r="F334" s="134" t="s">
        <v>548</v>
      </c>
      <c r="G334" s="135" t="s">
        <v>169</v>
      </c>
      <c r="H334" s="136">
        <v>1453.3</v>
      </c>
      <c r="I334" s="373"/>
      <c r="J334" s="137">
        <f>ROUND(I334*H334,2)</f>
        <v>0</v>
      </c>
      <c r="K334" s="138"/>
      <c r="L334" s="28"/>
      <c r="M334" s="374" t="s">
        <v>1</v>
      </c>
      <c r="N334" s="139" t="s">
        <v>37</v>
      </c>
      <c r="P334" s="140">
        <f>O334*H334</f>
        <v>0</v>
      </c>
      <c r="Q334" s="140">
        <v>0</v>
      </c>
      <c r="R334" s="140">
        <f>Q334*H334</f>
        <v>0</v>
      </c>
      <c r="S334" s="140">
        <v>0</v>
      </c>
      <c r="T334" s="141">
        <f>S334*H334</f>
        <v>0</v>
      </c>
      <c r="AR334" s="142" t="s">
        <v>135</v>
      </c>
      <c r="AT334" s="142" t="s">
        <v>131</v>
      </c>
      <c r="AU334" s="142" t="s">
        <v>81</v>
      </c>
      <c r="AY334" s="16" t="s">
        <v>129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6" t="s">
        <v>79</v>
      </c>
      <c r="BK334" s="143">
        <f>ROUND(I334*H334,2)</f>
        <v>0</v>
      </c>
      <c r="BL334" s="16" t="s">
        <v>135</v>
      </c>
      <c r="BM334" s="142" t="s">
        <v>549</v>
      </c>
    </row>
    <row r="335" spans="2:65" s="1" customFormat="1" ht="24.2" customHeight="1">
      <c r="B335" s="28"/>
      <c r="C335" s="132" t="s">
        <v>538</v>
      </c>
      <c r="D335" s="132" t="s">
        <v>131</v>
      </c>
      <c r="E335" s="133" t="s">
        <v>551</v>
      </c>
      <c r="F335" s="134" t="s">
        <v>552</v>
      </c>
      <c r="G335" s="135" t="s">
        <v>377</v>
      </c>
      <c r="H335" s="136">
        <v>2</v>
      </c>
      <c r="I335" s="373"/>
      <c r="J335" s="137">
        <f>ROUND(I335*H335,2)</f>
        <v>0</v>
      </c>
      <c r="K335" s="138"/>
      <c r="L335" s="28"/>
      <c r="M335" s="374" t="s">
        <v>1</v>
      </c>
      <c r="N335" s="139" t="s">
        <v>37</v>
      </c>
      <c r="P335" s="140">
        <f>O335*H335</f>
        <v>0</v>
      </c>
      <c r="Q335" s="140">
        <v>0.46009</v>
      </c>
      <c r="R335" s="140">
        <f>Q335*H335</f>
        <v>0.92018</v>
      </c>
      <c r="S335" s="140">
        <v>0</v>
      </c>
      <c r="T335" s="141">
        <f>S335*H335</f>
        <v>0</v>
      </c>
      <c r="AR335" s="142" t="s">
        <v>135</v>
      </c>
      <c r="AT335" s="142" t="s">
        <v>131</v>
      </c>
      <c r="AU335" s="142" t="s">
        <v>81</v>
      </c>
      <c r="AY335" s="16" t="s">
        <v>129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79</v>
      </c>
      <c r="BK335" s="143">
        <f>ROUND(I335*H335,2)</f>
        <v>0</v>
      </c>
      <c r="BL335" s="16" t="s">
        <v>135</v>
      </c>
      <c r="BM335" s="142" t="s">
        <v>553</v>
      </c>
    </row>
    <row r="336" spans="2:65" s="1" customFormat="1" ht="24.2" customHeight="1">
      <c r="B336" s="28"/>
      <c r="C336" s="132" t="s">
        <v>542</v>
      </c>
      <c r="D336" s="132" t="s">
        <v>131</v>
      </c>
      <c r="E336" s="133" t="s">
        <v>555</v>
      </c>
      <c r="F336" s="134" t="s">
        <v>556</v>
      </c>
      <c r="G336" s="135" t="s">
        <v>377</v>
      </c>
      <c r="H336" s="136">
        <v>6</v>
      </c>
      <c r="I336" s="373"/>
      <c r="J336" s="137">
        <f>ROUND(I336*H336,2)</f>
        <v>0</v>
      </c>
      <c r="K336" s="138"/>
      <c r="L336" s="28"/>
      <c r="M336" s="374" t="s">
        <v>1</v>
      </c>
      <c r="N336" s="139" t="s">
        <v>37</v>
      </c>
      <c r="P336" s="140">
        <f>O336*H336</f>
        <v>0</v>
      </c>
      <c r="Q336" s="140">
        <v>1.0189999999999999E-2</v>
      </c>
      <c r="R336" s="140">
        <f>Q336*H336</f>
        <v>6.114E-2</v>
      </c>
      <c r="S336" s="140">
        <v>0</v>
      </c>
      <c r="T336" s="141">
        <f>S336*H336</f>
        <v>0</v>
      </c>
      <c r="AR336" s="142" t="s">
        <v>135</v>
      </c>
      <c r="AT336" s="142" t="s">
        <v>131</v>
      </c>
      <c r="AU336" s="142" t="s">
        <v>81</v>
      </c>
      <c r="AY336" s="16" t="s">
        <v>129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16" t="s">
        <v>79</v>
      </c>
      <c r="BK336" s="143">
        <f>ROUND(I336*H336,2)</f>
        <v>0</v>
      </c>
      <c r="BL336" s="16" t="s">
        <v>135</v>
      </c>
      <c r="BM336" s="142" t="s">
        <v>557</v>
      </c>
    </row>
    <row r="337" spans="2:65" s="1" customFormat="1" ht="39">
      <c r="B337" s="28"/>
      <c r="D337" s="145" t="s">
        <v>151</v>
      </c>
      <c r="F337" s="162" t="s">
        <v>558</v>
      </c>
      <c r="I337" s="378"/>
      <c r="L337" s="28"/>
      <c r="M337" s="163"/>
      <c r="T337" s="52"/>
      <c r="AT337" s="16" t="s">
        <v>151</v>
      </c>
      <c r="AU337" s="16" t="s">
        <v>81</v>
      </c>
    </row>
    <row r="338" spans="2:65" s="1" customFormat="1" ht="21.75" customHeight="1">
      <c r="B338" s="28"/>
      <c r="C338" s="164" t="s">
        <v>546</v>
      </c>
      <c r="D338" s="164" t="s">
        <v>285</v>
      </c>
      <c r="E338" s="165" t="s">
        <v>560</v>
      </c>
      <c r="F338" s="166" t="s">
        <v>561</v>
      </c>
      <c r="G338" s="167" t="s">
        <v>377</v>
      </c>
      <c r="H338" s="168">
        <v>6.06</v>
      </c>
      <c r="I338" s="379"/>
      <c r="J338" s="169">
        <f>ROUND(I338*H338,2)</f>
        <v>0</v>
      </c>
      <c r="K338" s="170"/>
      <c r="L338" s="171"/>
      <c r="M338" s="380" t="s">
        <v>1</v>
      </c>
      <c r="N338" s="172" t="s">
        <v>37</v>
      </c>
      <c r="P338" s="140">
        <f>O338*H338</f>
        <v>0</v>
      </c>
      <c r="Q338" s="140">
        <v>1.0129999999999999</v>
      </c>
      <c r="R338" s="140">
        <f>Q338*H338</f>
        <v>6.1387799999999988</v>
      </c>
      <c r="S338" s="140">
        <v>0</v>
      </c>
      <c r="T338" s="141">
        <f>S338*H338</f>
        <v>0</v>
      </c>
      <c r="AR338" s="142" t="s">
        <v>172</v>
      </c>
      <c r="AT338" s="142" t="s">
        <v>285</v>
      </c>
      <c r="AU338" s="142" t="s">
        <v>81</v>
      </c>
      <c r="AY338" s="16" t="s">
        <v>129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6" t="s">
        <v>79</v>
      </c>
      <c r="BK338" s="143">
        <f>ROUND(I338*H338,2)</f>
        <v>0</v>
      </c>
      <c r="BL338" s="16" t="s">
        <v>135</v>
      </c>
      <c r="BM338" s="142" t="s">
        <v>562</v>
      </c>
    </row>
    <row r="339" spans="2:65" s="13" customFormat="1">
      <c r="B339" s="150"/>
      <c r="D339" s="145" t="s">
        <v>137</v>
      </c>
      <c r="F339" s="152" t="s">
        <v>563</v>
      </c>
      <c r="H339" s="153">
        <v>6.06</v>
      </c>
      <c r="I339" s="376"/>
      <c r="L339" s="150"/>
      <c r="M339" s="154"/>
      <c r="T339" s="155"/>
      <c r="AT339" s="151" t="s">
        <v>137</v>
      </c>
      <c r="AU339" s="151" t="s">
        <v>81</v>
      </c>
      <c r="AV339" s="13" t="s">
        <v>81</v>
      </c>
      <c r="AW339" s="13" t="s">
        <v>4</v>
      </c>
      <c r="AX339" s="13" t="s">
        <v>79</v>
      </c>
      <c r="AY339" s="151" t="s">
        <v>129</v>
      </c>
    </row>
    <row r="340" spans="2:65" s="1" customFormat="1" ht="24.2" customHeight="1">
      <c r="B340" s="28"/>
      <c r="C340" s="132" t="s">
        <v>550</v>
      </c>
      <c r="D340" s="132" t="s">
        <v>131</v>
      </c>
      <c r="E340" s="133" t="s">
        <v>565</v>
      </c>
      <c r="F340" s="134" t="s">
        <v>566</v>
      </c>
      <c r="G340" s="135" t="s">
        <v>377</v>
      </c>
      <c r="H340" s="136">
        <v>3</v>
      </c>
      <c r="I340" s="373"/>
      <c r="J340" s="137">
        <f>ROUND(I340*H340,2)</f>
        <v>0</v>
      </c>
      <c r="K340" s="138"/>
      <c r="L340" s="28"/>
      <c r="M340" s="374" t="s">
        <v>1</v>
      </c>
      <c r="N340" s="139" t="s">
        <v>37</v>
      </c>
      <c r="P340" s="140">
        <f>O340*H340</f>
        <v>0</v>
      </c>
      <c r="Q340" s="140">
        <v>3.8260000000000002E-2</v>
      </c>
      <c r="R340" s="140">
        <f>Q340*H340</f>
        <v>0.11478000000000001</v>
      </c>
      <c r="S340" s="140">
        <v>0</v>
      </c>
      <c r="T340" s="141">
        <f>S340*H340</f>
        <v>0</v>
      </c>
      <c r="AR340" s="142" t="s">
        <v>135</v>
      </c>
      <c r="AT340" s="142" t="s">
        <v>131</v>
      </c>
      <c r="AU340" s="142" t="s">
        <v>81</v>
      </c>
      <c r="AY340" s="16" t="s">
        <v>129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79</v>
      </c>
      <c r="BK340" s="143">
        <f>ROUND(I340*H340,2)</f>
        <v>0</v>
      </c>
      <c r="BL340" s="16" t="s">
        <v>135</v>
      </c>
      <c r="BM340" s="142" t="s">
        <v>567</v>
      </c>
    </row>
    <row r="341" spans="2:65" s="1" customFormat="1" ht="24.2" customHeight="1">
      <c r="B341" s="28"/>
      <c r="C341" s="164" t="s">
        <v>554</v>
      </c>
      <c r="D341" s="164" t="s">
        <v>285</v>
      </c>
      <c r="E341" s="165" t="s">
        <v>569</v>
      </c>
      <c r="F341" s="166" t="s">
        <v>570</v>
      </c>
      <c r="G341" s="167" t="s">
        <v>377</v>
      </c>
      <c r="H341" s="168">
        <v>3.03</v>
      </c>
      <c r="I341" s="379"/>
      <c r="J341" s="169">
        <f>ROUND(I341*H341,2)</f>
        <v>0</v>
      </c>
      <c r="K341" s="170"/>
      <c r="L341" s="171"/>
      <c r="M341" s="380" t="s">
        <v>1</v>
      </c>
      <c r="N341" s="172" t="s">
        <v>37</v>
      </c>
      <c r="P341" s="140">
        <f>O341*H341</f>
        <v>0</v>
      </c>
      <c r="Q341" s="140">
        <v>0.44900000000000001</v>
      </c>
      <c r="R341" s="140">
        <f>Q341*H341</f>
        <v>1.3604699999999998</v>
      </c>
      <c r="S341" s="140">
        <v>0</v>
      </c>
      <c r="T341" s="141">
        <f>S341*H341</f>
        <v>0</v>
      </c>
      <c r="AR341" s="142" t="s">
        <v>172</v>
      </c>
      <c r="AT341" s="142" t="s">
        <v>285</v>
      </c>
      <c r="AU341" s="142" t="s">
        <v>81</v>
      </c>
      <c r="AY341" s="16" t="s">
        <v>129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6" t="s">
        <v>79</v>
      </c>
      <c r="BK341" s="143">
        <f>ROUND(I341*H341,2)</f>
        <v>0</v>
      </c>
      <c r="BL341" s="16" t="s">
        <v>135</v>
      </c>
      <c r="BM341" s="142" t="s">
        <v>571</v>
      </c>
    </row>
    <row r="342" spans="2:65" s="13" customFormat="1">
      <c r="B342" s="150"/>
      <c r="D342" s="145" t="s">
        <v>137</v>
      </c>
      <c r="F342" s="152" t="s">
        <v>572</v>
      </c>
      <c r="H342" s="153">
        <v>3.03</v>
      </c>
      <c r="I342" s="376"/>
      <c r="L342" s="150"/>
      <c r="M342" s="154"/>
      <c r="T342" s="155"/>
      <c r="AT342" s="151" t="s">
        <v>137</v>
      </c>
      <c r="AU342" s="151" t="s">
        <v>81</v>
      </c>
      <c r="AV342" s="13" t="s">
        <v>81</v>
      </c>
      <c r="AW342" s="13" t="s">
        <v>4</v>
      </c>
      <c r="AX342" s="13" t="s">
        <v>79</v>
      </c>
      <c r="AY342" s="151" t="s">
        <v>129</v>
      </c>
    </row>
    <row r="343" spans="2:65" s="1" customFormat="1" ht="21.75" customHeight="1">
      <c r="B343" s="28"/>
      <c r="C343" s="132" t="s">
        <v>559</v>
      </c>
      <c r="D343" s="132" t="s">
        <v>131</v>
      </c>
      <c r="E343" s="133" t="s">
        <v>574</v>
      </c>
      <c r="F343" s="134" t="s">
        <v>575</v>
      </c>
      <c r="G343" s="135" t="s">
        <v>377</v>
      </c>
      <c r="H343" s="136">
        <v>3</v>
      </c>
      <c r="I343" s="373"/>
      <c r="J343" s="137">
        <f>ROUND(I343*H343,2)</f>
        <v>0</v>
      </c>
      <c r="K343" s="138"/>
      <c r="L343" s="28"/>
      <c r="M343" s="374" t="s">
        <v>1</v>
      </c>
      <c r="N343" s="139" t="s">
        <v>37</v>
      </c>
      <c r="P343" s="140">
        <f>O343*H343</f>
        <v>0</v>
      </c>
      <c r="Q343" s="140">
        <v>7.0200000000000002E-3</v>
      </c>
      <c r="R343" s="140">
        <f>Q343*H343</f>
        <v>2.1060000000000002E-2</v>
      </c>
      <c r="S343" s="140">
        <v>0</v>
      </c>
      <c r="T343" s="141">
        <f>S343*H343</f>
        <v>0</v>
      </c>
      <c r="AR343" s="142" t="s">
        <v>135</v>
      </c>
      <c r="AT343" s="142" t="s">
        <v>131</v>
      </c>
      <c r="AU343" s="142" t="s">
        <v>81</v>
      </c>
      <c r="AY343" s="16" t="s">
        <v>129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6" t="s">
        <v>79</v>
      </c>
      <c r="BK343" s="143">
        <f>ROUND(I343*H343,2)</f>
        <v>0</v>
      </c>
      <c r="BL343" s="16" t="s">
        <v>135</v>
      </c>
      <c r="BM343" s="142" t="s">
        <v>576</v>
      </c>
    </row>
    <row r="344" spans="2:65" s="1" customFormat="1" ht="24.2" customHeight="1">
      <c r="B344" s="28"/>
      <c r="C344" s="164" t="s">
        <v>564</v>
      </c>
      <c r="D344" s="164" t="s">
        <v>285</v>
      </c>
      <c r="E344" s="165" t="s">
        <v>578</v>
      </c>
      <c r="F344" s="166" t="s">
        <v>579</v>
      </c>
      <c r="G344" s="167" t="s">
        <v>377</v>
      </c>
      <c r="H344" s="168">
        <v>3</v>
      </c>
      <c r="I344" s="379"/>
      <c r="J344" s="169">
        <f>ROUND(I344*H344,2)</f>
        <v>0</v>
      </c>
      <c r="K344" s="170"/>
      <c r="L344" s="171"/>
      <c r="M344" s="380" t="s">
        <v>1</v>
      </c>
      <c r="N344" s="172" t="s">
        <v>37</v>
      </c>
      <c r="P344" s="140">
        <f>O344*H344</f>
        <v>0</v>
      </c>
      <c r="Q344" s="140">
        <v>0.159</v>
      </c>
      <c r="R344" s="140">
        <f>Q344*H344</f>
        <v>0.47699999999999998</v>
      </c>
      <c r="S344" s="140">
        <v>0</v>
      </c>
      <c r="T344" s="141">
        <f>S344*H344</f>
        <v>0</v>
      </c>
      <c r="AR344" s="142" t="s">
        <v>172</v>
      </c>
      <c r="AT344" s="142" t="s">
        <v>285</v>
      </c>
      <c r="AU344" s="142" t="s">
        <v>81</v>
      </c>
      <c r="AY344" s="16" t="s">
        <v>129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6" t="s">
        <v>79</v>
      </c>
      <c r="BK344" s="143">
        <f>ROUND(I344*H344,2)</f>
        <v>0</v>
      </c>
      <c r="BL344" s="16" t="s">
        <v>135</v>
      </c>
      <c r="BM344" s="142" t="s">
        <v>580</v>
      </c>
    </row>
    <row r="345" spans="2:65" s="1" customFormat="1" ht="19.5">
      <c r="B345" s="28"/>
      <c r="D345" s="145" t="s">
        <v>151</v>
      </c>
      <c r="F345" s="162" t="s">
        <v>581</v>
      </c>
      <c r="I345" s="378"/>
      <c r="L345" s="28"/>
      <c r="M345" s="163"/>
      <c r="T345" s="52"/>
      <c r="AT345" s="16" t="s">
        <v>151</v>
      </c>
      <c r="AU345" s="16" t="s">
        <v>81</v>
      </c>
    </row>
    <row r="346" spans="2:65" s="1" customFormat="1" ht="16.5" customHeight="1">
      <c r="B346" s="28"/>
      <c r="C346" s="132" t="s">
        <v>568</v>
      </c>
      <c r="D346" s="132" t="s">
        <v>131</v>
      </c>
      <c r="E346" s="133" t="s">
        <v>583</v>
      </c>
      <c r="F346" s="134" t="s">
        <v>584</v>
      </c>
      <c r="G346" s="135" t="s">
        <v>377</v>
      </c>
      <c r="H346" s="136">
        <v>6</v>
      </c>
      <c r="I346" s="373"/>
      <c r="J346" s="137">
        <f>ROUND(I346*H346,2)</f>
        <v>0</v>
      </c>
      <c r="K346" s="138"/>
      <c r="L346" s="28"/>
      <c r="M346" s="374" t="s">
        <v>1</v>
      </c>
      <c r="N346" s="139" t="s">
        <v>37</v>
      </c>
      <c r="P346" s="140">
        <f>O346*H346</f>
        <v>0</v>
      </c>
      <c r="Q346" s="140">
        <v>0.12303</v>
      </c>
      <c r="R346" s="140">
        <f>Q346*H346</f>
        <v>0.73818000000000006</v>
      </c>
      <c r="S346" s="140">
        <v>0</v>
      </c>
      <c r="T346" s="141">
        <f>S346*H346</f>
        <v>0</v>
      </c>
      <c r="AR346" s="142" t="s">
        <v>135</v>
      </c>
      <c r="AT346" s="142" t="s">
        <v>131</v>
      </c>
      <c r="AU346" s="142" t="s">
        <v>81</v>
      </c>
      <c r="AY346" s="16" t="s">
        <v>129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6" t="s">
        <v>79</v>
      </c>
      <c r="BK346" s="143">
        <f>ROUND(I346*H346,2)</f>
        <v>0</v>
      </c>
      <c r="BL346" s="16" t="s">
        <v>135</v>
      </c>
      <c r="BM346" s="142" t="s">
        <v>585</v>
      </c>
    </row>
    <row r="347" spans="2:65" s="1" customFormat="1" ht="16.5" customHeight="1">
      <c r="B347" s="28"/>
      <c r="C347" s="164" t="s">
        <v>573</v>
      </c>
      <c r="D347" s="164" t="s">
        <v>285</v>
      </c>
      <c r="E347" s="165" t="s">
        <v>587</v>
      </c>
      <c r="F347" s="166" t="s">
        <v>588</v>
      </c>
      <c r="G347" s="167" t="s">
        <v>377</v>
      </c>
      <c r="H347" s="168">
        <v>6</v>
      </c>
      <c r="I347" s="379"/>
      <c r="J347" s="169">
        <f>ROUND(I347*H347,2)</f>
        <v>0</v>
      </c>
      <c r="K347" s="170"/>
      <c r="L347" s="171"/>
      <c r="M347" s="380" t="s">
        <v>1</v>
      </c>
      <c r="N347" s="172" t="s">
        <v>37</v>
      </c>
      <c r="P347" s="140">
        <f>O347*H347</f>
        <v>0</v>
      </c>
      <c r="Q347" s="140">
        <v>6.8999999999999999E-3</v>
      </c>
      <c r="R347" s="140">
        <f>Q347*H347</f>
        <v>4.1399999999999999E-2</v>
      </c>
      <c r="S347" s="140">
        <v>0</v>
      </c>
      <c r="T347" s="141">
        <f>S347*H347</f>
        <v>0</v>
      </c>
      <c r="AR347" s="142" t="s">
        <v>172</v>
      </c>
      <c r="AT347" s="142" t="s">
        <v>285</v>
      </c>
      <c r="AU347" s="142" t="s">
        <v>81</v>
      </c>
      <c r="AY347" s="16" t="s">
        <v>129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6" t="s">
        <v>79</v>
      </c>
      <c r="BK347" s="143">
        <f>ROUND(I347*H347,2)</f>
        <v>0</v>
      </c>
      <c r="BL347" s="16" t="s">
        <v>135</v>
      </c>
      <c r="BM347" s="142" t="s">
        <v>589</v>
      </c>
    </row>
    <row r="348" spans="2:65" s="1" customFormat="1" ht="24.2" customHeight="1">
      <c r="B348" s="28"/>
      <c r="C348" s="164" t="s">
        <v>577</v>
      </c>
      <c r="D348" s="164" t="s">
        <v>285</v>
      </c>
      <c r="E348" s="165" t="s">
        <v>591</v>
      </c>
      <c r="F348" s="166" t="s">
        <v>592</v>
      </c>
      <c r="G348" s="167" t="s">
        <v>377</v>
      </c>
      <c r="H348" s="168">
        <v>6</v>
      </c>
      <c r="I348" s="379"/>
      <c r="J348" s="169">
        <f>ROUND(I348*H348,2)</f>
        <v>0</v>
      </c>
      <c r="K348" s="170"/>
      <c r="L348" s="171"/>
      <c r="M348" s="380" t="s">
        <v>1</v>
      </c>
      <c r="N348" s="172" t="s">
        <v>37</v>
      </c>
      <c r="P348" s="140">
        <f>O348*H348</f>
        <v>0</v>
      </c>
      <c r="Q348" s="140">
        <v>8.9999999999999998E-4</v>
      </c>
      <c r="R348" s="140">
        <f>Q348*H348</f>
        <v>5.4000000000000003E-3</v>
      </c>
      <c r="S348" s="140">
        <v>0</v>
      </c>
      <c r="T348" s="141">
        <f>S348*H348</f>
        <v>0</v>
      </c>
      <c r="AR348" s="142" t="s">
        <v>172</v>
      </c>
      <c r="AT348" s="142" t="s">
        <v>285</v>
      </c>
      <c r="AU348" s="142" t="s">
        <v>81</v>
      </c>
      <c r="AY348" s="16" t="s">
        <v>129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6" t="s">
        <v>79</v>
      </c>
      <c r="BK348" s="143">
        <f>ROUND(I348*H348,2)</f>
        <v>0</v>
      </c>
      <c r="BL348" s="16" t="s">
        <v>135</v>
      </c>
      <c r="BM348" s="142" t="s">
        <v>593</v>
      </c>
    </row>
    <row r="349" spans="2:65" s="1" customFormat="1" ht="16.5" customHeight="1">
      <c r="B349" s="28"/>
      <c r="C349" s="132" t="s">
        <v>582</v>
      </c>
      <c r="D349" s="132" t="s">
        <v>131</v>
      </c>
      <c r="E349" s="133" t="s">
        <v>595</v>
      </c>
      <c r="F349" s="134" t="s">
        <v>596</v>
      </c>
      <c r="G349" s="135" t="s">
        <v>377</v>
      </c>
      <c r="H349" s="136">
        <v>3</v>
      </c>
      <c r="I349" s="373"/>
      <c r="J349" s="137">
        <f>ROUND(I349*H349,2)</f>
        <v>0</v>
      </c>
      <c r="K349" s="138"/>
      <c r="L349" s="28"/>
      <c r="M349" s="374" t="s">
        <v>1</v>
      </c>
      <c r="N349" s="139" t="s">
        <v>37</v>
      </c>
      <c r="P349" s="140">
        <f>O349*H349</f>
        <v>0</v>
      </c>
      <c r="Q349" s="140">
        <v>0.32906000000000002</v>
      </c>
      <c r="R349" s="140">
        <f>Q349*H349</f>
        <v>0.98718000000000006</v>
      </c>
      <c r="S349" s="140">
        <v>0</v>
      </c>
      <c r="T349" s="141">
        <f>S349*H349</f>
        <v>0</v>
      </c>
      <c r="AR349" s="142" t="s">
        <v>135</v>
      </c>
      <c r="AT349" s="142" t="s">
        <v>131</v>
      </c>
      <c r="AU349" s="142" t="s">
        <v>81</v>
      </c>
      <c r="AY349" s="16" t="s">
        <v>129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6" t="s">
        <v>79</v>
      </c>
      <c r="BK349" s="143">
        <f>ROUND(I349*H349,2)</f>
        <v>0</v>
      </c>
      <c r="BL349" s="16" t="s">
        <v>135</v>
      </c>
      <c r="BM349" s="142" t="s">
        <v>597</v>
      </c>
    </row>
    <row r="350" spans="2:65" s="1" customFormat="1" ht="16.5" customHeight="1">
      <c r="B350" s="28"/>
      <c r="C350" s="164" t="s">
        <v>586</v>
      </c>
      <c r="D350" s="164" t="s">
        <v>285</v>
      </c>
      <c r="E350" s="165" t="s">
        <v>599</v>
      </c>
      <c r="F350" s="166" t="s">
        <v>600</v>
      </c>
      <c r="G350" s="167" t="s">
        <v>377</v>
      </c>
      <c r="H350" s="168">
        <v>3</v>
      </c>
      <c r="I350" s="379"/>
      <c r="J350" s="169">
        <f>ROUND(I350*H350,2)</f>
        <v>0</v>
      </c>
      <c r="K350" s="170"/>
      <c r="L350" s="171"/>
      <c r="M350" s="380" t="s">
        <v>1</v>
      </c>
      <c r="N350" s="172" t="s">
        <v>37</v>
      </c>
      <c r="P350" s="140">
        <f>O350*H350</f>
        <v>0</v>
      </c>
      <c r="Q350" s="140">
        <v>1.4E-2</v>
      </c>
      <c r="R350" s="140">
        <f>Q350*H350</f>
        <v>4.2000000000000003E-2</v>
      </c>
      <c r="S350" s="140">
        <v>0</v>
      </c>
      <c r="T350" s="141">
        <f>S350*H350</f>
        <v>0</v>
      </c>
      <c r="AR350" s="142" t="s">
        <v>172</v>
      </c>
      <c r="AT350" s="142" t="s">
        <v>285</v>
      </c>
      <c r="AU350" s="142" t="s">
        <v>81</v>
      </c>
      <c r="AY350" s="16" t="s">
        <v>129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6" t="s">
        <v>79</v>
      </c>
      <c r="BK350" s="143">
        <f>ROUND(I350*H350,2)</f>
        <v>0</v>
      </c>
      <c r="BL350" s="16" t="s">
        <v>135</v>
      </c>
      <c r="BM350" s="142" t="s">
        <v>601</v>
      </c>
    </row>
    <row r="351" spans="2:65" s="1" customFormat="1" ht="24.2" customHeight="1">
      <c r="B351" s="28"/>
      <c r="C351" s="164" t="s">
        <v>590</v>
      </c>
      <c r="D351" s="164" t="s">
        <v>285</v>
      </c>
      <c r="E351" s="165" t="s">
        <v>603</v>
      </c>
      <c r="F351" s="166" t="s">
        <v>604</v>
      </c>
      <c r="G351" s="167" t="s">
        <v>377</v>
      </c>
      <c r="H351" s="168">
        <v>3</v>
      </c>
      <c r="I351" s="379"/>
      <c r="J351" s="169">
        <f>ROUND(I351*H351,2)</f>
        <v>0</v>
      </c>
      <c r="K351" s="170"/>
      <c r="L351" s="171"/>
      <c r="M351" s="380" t="s">
        <v>1</v>
      </c>
      <c r="N351" s="172" t="s">
        <v>37</v>
      </c>
      <c r="P351" s="140">
        <f>O351*H351</f>
        <v>0</v>
      </c>
      <c r="Q351" s="140">
        <v>1.9E-3</v>
      </c>
      <c r="R351" s="140">
        <f>Q351*H351</f>
        <v>5.7000000000000002E-3</v>
      </c>
      <c r="S351" s="140">
        <v>0</v>
      </c>
      <c r="T351" s="141">
        <f>S351*H351</f>
        <v>0</v>
      </c>
      <c r="AR351" s="142" t="s">
        <v>172</v>
      </c>
      <c r="AT351" s="142" t="s">
        <v>285</v>
      </c>
      <c r="AU351" s="142" t="s">
        <v>81</v>
      </c>
      <c r="AY351" s="16" t="s">
        <v>129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79</v>
      </c>
      <c r="BK351" s="143">
        <f>ROUND(I351*H351,2)</f>
        <v>0</v>
      </c>
      <c r="BL351" s="16" t="s">
        <v>135</v>
      </c>
      <c r="BM351" s="142" t="s">
        <v>605</v>
      </c>
    </row>
    <row r="352" spans="2:65" s="1" customFormat="1" ht="24.2" customHeight="1">
      <c r="B352" s="28"/>
      <c r="C352" s="132" t="s">
        <v>594</v>
      </c>
      <c r="D352" s="132" t="s">
        <v>131</v>
      </c>
      <c r="E352" s="133" t="s">
        <v>607</v>
      </c>
      <c r="F352" s="134" t="s">
        <v>608</v>
      </c>
      <c r="G352" s="135" t="s">
        <v>377</v>
      </c>
      <c r="H352" s="136">
        <v>7</v>
      </c>
      <c r="I352" s="373"/>
      <c r="J352" s="137">
        <f>ROUND(I352*H352,2)</f>
        <v>0</v>
      </c>
      <c r="K352" s="138"/>
      <c r="L352" s="28"/>
      <c r="M352" s="374" t="s">
        <v>1</v>
      </c>
      <c r="N352" s="139" t="s">
        <v>37</v>
      </c>
      <c r="P352" s="140">
        <f>O352*H352</f>
        <v>0</v>
      </c>
      <c r="Q352" s="140">
        <v>1.6000000000000001E-4</v>
      </c>
      <c r="R352" s="140">
        <f>Q352*H352</f>
        <v>1.1200000000000001E-3</v>
      </c>
      <c r="S352" s="140">
        <v>0</v>
      </c>
      <c r="T352" s="141">
        <f>S352*H352</f>
        <v>0</v>
      </c>
      <c r="AR352" s="142" t="s">
        <v>135</v>
      </c>
      <c r="AT352" s="142" t="s">
        <v>131</v>
      </c>
      <c r="AU352" s="142" t="s">
        <v>81</v>
      </c>
      <c r="AY352" s="16" t="s">
        <v>129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6" t="s">
        <v>79</v>
      </c>
      <c r="BK352" s="143">
        <f>ROUND(I352*H352,2)</f>
        <v>0</v>
      </c>
      <c r="BL352" s="16" t="s">
        <v>135</v>
      </c>
      <c r="BM352" s="142" t="s">
        <v>609</v>
      </c>
    </row>
    <row r="353" spans="2:65" s="1" customFormat="1" ht="24.2" customHeight="1">
      <c r="B353" s="28"/>
      <c r="C353" s="132" t="s">
        <v>598</v>
      </c>
      <c r="D353" s="132" t="s">
        <v>131</v>
      </c>
      <c r="E353" s="133" t="s">
        <v>611</v>
      </c>
      <c r="F353" s="134" t="s">
        <v>612</v>
      </c>
      <c r="G353" s="135" t="s">
        <v>377</v>
      </c>
      <c r="H353" s="136">
        <v>7</v>
      </c>
      <c r="I353" s="373"/>
      <c r="J353" s="137">
        <f>ROUND(I353*H353,2)</f>
        <v>0</v>
      </c>
      <c r="K353" s="138"/>
      <c r="L353" s="28"/>
      <c r="M353" s="374" t="s">
        <v>1</v>
      </c>
      <c r="N353" s="139" t="s">
        <v>37</v>
      </c>
      <c r="P353" s="140">
        <f>O353*H353</f>
        <v>0</v>
      </c>
      <c r="Q353" s="140">
        <v>0.17488999999999999</v>
      </c>
      <c r="R353" s="140">
        <f>Q353*H353</f>
        <v>1.2242299999999999</v>
      </c>
      <c r="S353" s="140">
        <v>0</v>
      </c>
      <c r="T353" s="141">
        <f>S353*H353</f>
        <v>0</v>
      </c>
      <c r="AR353" s="142" t="s">
        <v>135</v>
      </c>
      <c r="AT353" s="142" t="s">
        <v>131</v>
      </c>
      <c r="AU353" s="142" t="s">
        <v>81</v>
      </c>
      <c r="AY353" s="16" t="s">
        <v>129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6" t="s">
        <v>79</v>
      </c>
      <c r="BK353" s="143">
        <f>ROUND(I353*H353,2)</f>
        <v>0</v>
      </c>
      <c r="BL353" s="16" t="s">
        <v>135</v>
      </c>
      <c r="BM353" s="142" t="s">
        <v>613</v>
      </c>
    </row>
    <row r="354" spans="2:65" s="1" customFormat="1" ht="24.2" customHeight="1">
      <c r="B354" s="28"/>
      <c r="C354" s="164" t="s">
        <v>602</v>
      </c>
      <c r="D354" s="164" t="s">
        <v>285</v>
      </c>
      <c r="E354" s="165" t="s">
        <v>615</v>
      </c>
      <c r="F354" s="166" t="s">
        <v>616</v>
      </c>
      <c r="G354" s="167" t="s">
        <v>377</v>
      </c>
      <c r="H354" s="168">
        <v>7</v>
      </c>
      <c r="I354" s="379"/>
      <c r="J354" s="169">
        <f>ROUND(I354*H354,2)</f>
        <v>0</v>
      </c>
      <c r="K354" s="170"/>
      <c r="L354" s="171"/>
      <c r="M354" s="380" t="s">
        <v>1</v>
      </c>
      <c r="N354" s="172" t="s">
        <v>37</v>
      </c>
      <c r="P354" s="140">
        <f>O354*H354</f>
        <v>0</v>
      </c>
      <c r="Q354" s="140">
        <v>3.5000000000000001E-3</v>
      </c>
      <c r="R354" s="140">
        <f>Q354*H354</f>
        <v>2.4500000000000001E-2</v>
      </c>
      <c r="S354" s="140">
        <v>0</v>
      </c>
      <c r="T354" s="141">
        <f>S354*H354</f>
        <v>0</v>
      </c>
      <c r="AR354" s="142" t="s">
        <v>172</v>
      </c>
      <c r="AT354" s="142" t="s">
        <v>285</v>
      </c>
      <c r="AU354" s="142" t="s">
        <v>81</v>
      </c>
      <c r="AY354" s="16" t="s">
        <v>129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6" t="s">
        <v>79</v>
      </c>
      <c r="BK354" s="143">
        <f>ROUND(I354*H354,2)</f>
        <v>0</v>
      </c>
      <c r="BL354" s="16" t="s">
        <v>135</v>
      </c>
      <c r="BM354" s="142" t="s">
        <v>617</v>
      </c>
    </row>
    <row r="355" spans="2:65" s="1" customFormat="1" ht="16.5" customHeight="1">
      <c r="B355" s="28"/>
      <c r="C355" s="132" t="s">
        <v>606</v>
      </c>
      <c r="D355" s="132" t="s">
        <v>131</v>
      </c>
      <c r="E355" s="133" t="s">
        <v>619</v>
      </c>
      <c r="F355" s="134" t="s">
        <v>620</v>
      </c>
      <c r="G355" s="135" t="s">
        <v>169</v>
      </c>
      <c r="H355" s="136">
        <v>852.24</v>
      </c>
      <c r="I355" s="373"/>
      <c r="J355" s="137">
        <f>ROUND(I355*H355,2)</f>
        <v>0</v>
      </c>
      <c r="K355" s="138"/>
      <c r="L355" s="28"/>
      <c r="M355" s="374" t="s">
        <v>1</v>
      </c>
      <c r="N355" s="139" t="s">
        <v>37</v>
      </c>
      <c r="P355" s="140">
        <f>O355*H355</f>
        <v>0</v>
      </c>
      <c r="Q355" s="140">
        <v>1.9000000000000001E-4</v>
      </c>
      <c r="R355" s="140">
        <f>Q355*H355</f>
        <v>0.1619256</v>
      </c>
      <c r="S355" s="140">
        <v>0</v>
      </c>
      <c r="T355" s="141">
        <f>S355*H355</f>
        <v>0</v>
      </c>
      <c r="AR355" s="142" t="s">
        <v>135</v>
      </c>
      <c r="AT355" s="142" t="s">
        <v>131</v>
      </c>
      <c r="AU355" s="142" t="s">
        <v>81</v>
      </c>
      <c r="AY355" s="16" t="s">
        <v>129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6" t="s">
        <v>79</v>
      </c>
      <c r="BK355" s="143">
        <f>ROUND(I355*H355,2)</f>
        <v>0</v>
      </c>
      <c r="BL355" s="16" t="s">
        <v>135</v>
      </c>
      <c r="BM355" s="142" t="s">
        <v>621</v>
      </c>
    </row>
    <row r="356" spans="2:65" s="1" customFormat="1" ht="19.5">
      <c r="B356" s="28"/>
      <c r="D356" s="145" t="s">
        <v>151</v>
      </c>
      <c r="F356" s="162" t="s">
        <v>1536</v>
      </c>
      <c r="I356" s="378"/>
      <c r="L356" s="28"/>
      <c r="M356" s="163"/>
      <c r="T356" s="52"/>
      <c r="AT356" s="16" t="s">
        <v>151</v>
      </c>
      <c r="AU356" s="16" t="s">
        <v>81</v>
      </c>
    </row>
    <row r="357" spans="2:65" s="13" customFormat="1">
      <c r="B357" s="150"/>
      <c r="D357" s="145" t="s">
        <v>137</v>
      </c>
      <c r="F357" s="152" t="s">
        <v>1535</v>
      </c>
      <c r="H357" s="153">
        <v>852.24</v>
      </c>
      <c r="I357" s="376"/>
      <c r="L357" s="150"/>
      <c r="M357" s="154"/>
      <c r="T357" s="155"/>
      <c r="AT357" s="151" t="s">
        <v>137</v>
      </c>
      <c r="AU357" s="151" t="s">
        <v>81</v>
      </c>
      <c r="AV357" s="13" t="s">
        <v>81</v>
      </c>
      <c r="AW357" s="13" t="s">
        <v>4</v>
      </c>
      <c r="AX357" s="13" t="s">
        <v>79</v>
      </c>
      <c r="AY357" s="151" t="s">
        <v>129</v>
      </c>
    </row>
    <row r="358" spans="2:65" s="1" customFormat="1" ht="24.2" customHeight="1">
      <c r="B358" s="28"/>
      <c r="C358" s="132" t="s">
        <v>610</v>
      </c>
      <c r="D358" s="132" t="s">
        <v>131</v>
      </c>
      <c r="E358" s="133" t="s">
        <v>1534</v>
      </c>
      <c r="F358" s="134" t="s">
        <v>1533</v>
      </c>
      <c r="G358" s="135" t="s">
        <v>169</v>
      </c>
      <c r="H358" s="136">
        <v>891.72</v>
      </c>
      <c r="I358" s="373"/>
      <c r="J358" s="137">
        <f>ROUND(I358*H358,2)</f>
        <v>0</v>
      </c>
      <c r="K358" s="138"/>
      <c r="L358" s="28"/>
      <c r="M358" s="374" t="s">
        <v>1</v>
      </c>
      <c r="N358" s="139" t="s">
        <v>37</v>
      </c>
      <c r="P358" s="140">
        <f>O358*H358</f>
        <v>0</v>
      </c>
      <c r="Q358" s="140">
        <v>1.9000000000000001E-4</v>
      </c>
      <c r="R358" s="140">
        <f>Q358*H358</f>
        <v>0.16942680000000002</v>
      </c>
      <c r="S358" s="140">
        <v>0</v>
      </c>
      <c r="T358" s="141">
        <f>S358*H358</f>
        <v>0</v>
      </c>
      <c r="AR358" s="142" t="s">
        <v>135</v>
      </c>
      <c r="AT358" s="142" t="s">
        <v>131</v>
      </c>
      <c r="AU358" s="142" t="s">
        <v>81</v>
      </c>
      <c r="AY358" s="16" t="s">
        <v>129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6" t="s">
        <v>79</v>
      </c>
      <c r="BK358" s="143">
        <f>ROUND(I358*H358,2)</f>
        <v>0</v>
      </c>
      <c r="BL358" s="16" t="s">
        <v>135</v>
      </c>
      <c r="BM358" s="142" t="s">
        <v>1532</v>
      </c>
    </row>
    <row r="359" spans="2:65" s="1" customFormat="1" ht="19.5">
      <c r="B359" s="28"/>
      <c r="D359" s="145" t="s">
        <v>151</v>
      </c>
      <c r="F359" s="162" t="s">
        <v>622</v>
      </c>
      <c r="I359" s="378"/>
      <c r="L359" s="28"/>
      <c r="M359" s="163"/>
      <c r="T359" s="52"/>
      <c r="AT359" s="16" t="s">
        <v>151</v>
      </c>
      <c r="AU359" s="16" t="s">
        <v>81</v>
      </c>
    </row>
    <row r="360" spans="2:65" s="13" customFormat="1">
      <c r="B360" s="150"/>
      <c r="D360" s="145" t="s">
        <v>137</v>
      </c>
      <c r="E360" s="151" t="s">
        <v>1</v>
      </c>
      <c r="F360" s="152" t="s">
        <v>1531</v>
      </c>
      <c r="H360" s="153">
        <v>743.1</v>
      </c>
      <c r="I360" s="376"/>
      <c r="L360" s="150"/>
      <c r="M360" s="154"/>
      <c r="T360" s="155"/>
      <c r="AT360" s="151" t="s">
        <v>137</v>
      </c>
      <c r="AU360" s="151" t="s">
        <v>81</v>
      </c>
      <c r="AV360" s="13" t="s">
        <v>81</v>
      </c>
      <c r="AW360" s="13" t="s">
        <v>28</v>
      </c>
      <c r="AX360" s="13" t="s">
        <v>79</v>
      </c>
      <c r="AY360" s="151" t="s">
        <v>129</v>
      </c>
    </row>
    <row r="361" spans="2:65" s="13" customFormat="1">
      <c r="B361" s="150"/>
      <c r="D361" s="145" t="s">
        <v>137</v>
      </c>
      <c r="F361" s="152" t="s">
        <v>1530</v>
      </c>
      <c r="H361" s="153">
        <v>891.72</v>
      </c>
      <c r="I361" s="376"/>
      <c r="L361" s="150"/>
      <c r="M361" s="154"/>
      <c r="T361" s="155"/>
      <c r="AT361" s="151" t="s">
        <v>137</v>
      </c>
      <c r="AU361" s="151" t="s">
        <v>81</v>
      </c>
      <c r="AV361" s="13" t="s">
        <v>81</v>
      </c>
      <c r="AW361" s="13" t="s">
        <v>4</v>
      </c>
      <c r="AX361" s="13" t="s">
        <v>79</v>
      </c>
      <c r="AY361" s="151" t="s">
        <v>129</v>
      </c>
    </row>
    <row r="362" spans="2:65" s="1" customFormat="1" ht="21.75" customHeight="1">
      <c r="B362" s="28"/>
      <c r="C362" s="132" t="s">
        <v>614</v>
      </c>
      <c r="D362" s="132" t="s">
        <v>131</v>
      </c>
      <c r="E362" s="133" t="s">
        <v>624</v>
      </c>
      <c r="F362" s="134" t="s">
        <v>625</v>
      </c>
      <c r="G362" s="135" t="s">
        <v>169</v>
      </c>
      <c r="H362" s="136">
        <v>756.2</v>
      </c>
      <c r="I362" s="373"/>
      <c r="J362" s="137">
        <f>ROUND(I362*H362,2)</f>
        <v>0</v>
      </c>
      <c r="K362" s="138"/>
      <c r="L362" s="28"/>
      <c r="M362" s="374" t="s">
        <v>1</v>
      </c>
      <c r="N362" s="139" t="s">
        <v>37</v>
      </c>
      <c r="P362" s="140">
        <f>O362*H362</f>
        <v>0</v>
      </c>
      <c r="Q362" s="140">
        <v>6.9999999999999994E-5</v>
      </c>
      <c r="R362" s="140">
        <f>Q362*H362</f>
        <v>5.2934000000000002E-2</v>
      </c>
      <c r="S362" s="140">
        <v>0</v>
      </c>
      <c r="T362" s="141">
        <f>S362*H362</f>
        <v>0</v>
      </c>
      <c r="AR362" s="142" t="s">
        <v>135</v>
      </c>
      <c r="AT362" s="142" t="s">
        <v>131</v>
      </c>
      <c r="AU362" s="142" t="s">
        <v>81</v>
      </c>
      <c r="AY362" s="16" t="s">
        <v>129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6" t="s">
        <v>79</v>
      </c>
      <c r="BK362" s="143">
        <f>ROUND(I362*H362,2)</f>
        <v>0</v>
      </c>
      <c r="BL362" s="16" t="s">
        <v>135</v>
      </c>
      <c r="BM362" s="142" t="s">
        <v>626</v>
      </c>
    </row>
    <row r="363" spans="2:65" s="13" customFormat="1">
      <c r="B363" s="150"/>
      <c r="D363" s="145" t="s">
        <v>137</v>
      </c>
      <c r="E363" s="151" t="s">
        <v>1</v>
      </c>
      <c r="F363" s="152" t="s">
        <v>627</v>
      </c>
      <c r="H363" s="153">
        <v>756.2</v>
      </c>
      <c r="I363" s="376"/>
      <c r="L363" s="150"/>
      <c r="M363" s="154"/>
      <c r="T363" s="155"/>
      <c r="AT363" s="151" t="s">
        <v>137</v>
      </c>
      <c r="AU363" s="151" t="s">
        <v>81</v>
      </c>
      <c r="AV363" s="13" t="s">
        <v>81</v>
      </c>
      <c r="AW363" s="13" t="s">
        <v>28</v>
      </c>
      <c r="AX363" s="13" t="s">
        <v>79</v>
      </c>
      <c r="AY363" s="151" t="s">
        <v>129</v>
      </c>
    </row>
    <row r="364" spans="2:65" s="1" customFormat="1" ht="24.2" customHeight="1">
      <c r="B364" s="28"/>
      <c r="C364" s="132" t="s">
        <v>618</v>
      </c>
      <c r="D364" s="132" t="s">
        <v>131</v>
      </c>
      <c r="E364" s="133" t="s">
        <v>629</v>
      </c>
      <c r="F364" s="134" t="s">
        <v>630</v>
      </c>
      <c r="G364" s="135" t="s">
        <v>377</v>
      </c>
      <c r="H364" s="136">
        <v>58</v>
      </c>
      <c r="I364" s="373"/>
      <c r="J364" s="137">
        <f>ROUND(I364*H364,2)</f>
        <v>0</v>
      </c>
      <c r="K364" s="138"/>
      <c r="L364" s="28"/>
      <c r="M364" s="374" t="s">
        <v>1</v>
      </c>
      <c r="N364" s="139" t="s">
        <v>37</v>
      </c>
      <c r="P364" s="140">
        <f>O364*H364</f>
        <v>0</v>
      </c>
      <c r="Q364" s="140">
        <v>9.0000000000000006E-5</v>
      </c>
      <c r="R364" s="140">
        <f>Q364*H364</f>
        <v>5.2200000000000007E-3</v>
      </c>
      <c r="S364" s="140">
        <v>0</v>
      </c>
      <c r="T364" s="141">
        <f>S364*H364</f>
        <v>0</v>
      </c>
      <c r="AR364" s="142" t="s">
        <v>135</v>
      </c>
      <c r="AT364" s="142" t="s">
        <v>131</v>
      </c>
      <c r="AU364" s="142" t="s">
        <v>81</v>
      </c>
      <c r="AY364" s="16" t="s">
        <v>129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6" t="s">
        <v>79</v>
      </c>
      <c r="BK364" s="143">
        <f>ROUND(I364*H364,2)</f>
        <v>0</v>
      </c>
      <c r="BL364" s="16" t="s">
        <v>135</v>
      </c>
      <c r="BM364" s="142" t="s">
        <v>631</v>
      </c>
    </row>
    <row r="365" spans="2:65" s="1" customFormat="1" ht="24.2" customHeight="1">
      <c r="B365" s="28"/>
      <c r="C365" s="132" t="s">
        <v>623</v>
      </c>
      <c r="D365" s="132" t="s">
        <v>131</v>
      </c>
      <c r="E365" s="133" t="s">
        <v>633</v>
      </c>
      <c r="F365" s="134" t="s">
        <v>634</v>
      </c>
      <c r="G365" s="135" t="s">
        <v>377</v>
      </c>
      <c r="H365" s="136">
        <v>58</v>
      </c>
      <c r="I365" s="373"/>
      <c r="J365" s="137">
        <f>ROUND(I365*H365,2)</f>
        <v>0</v>
      </c>
      <c r="K365" s="138"/>
      <c r="L365" s="28"/>
      <c r="M365" s="374" t="s">
        <v>1</v>
      </c>
      <c r="N365" s="139" t="s">
        <v>37</v>
      </c>
      <c r="P365" s="140">
        <f>O365*H365</f>
        <v>0</v>
      </c>
      <c r="Q365" s="140">
        <v>9.0000000000000006E-5</v>
      </c>
      <c r="R365" s="140">
        <f>Q365*H365</f>
        <v>5.2200000000000007E-3</v>
      </c>
      <c r="S365" s="140">
        <v>0</v>
      </c>
      <c r="T365" s="141">
        <f>S365*H365</f>
        <v>0</v>
      </c>
      <c r="AR365" s="142" t="s">
        <v>135</v>
      </c>
      <c r="AT365" s="142" t="s">
        <v>131</v>
      </c>
      <c r="AU365" s="142" t="s">
        <v>81</v>
      </c>
      <c r="AY365" s="16" t="s">
        <v>129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6" t="s">
        <v>79</v>
      </c>
      <c r="BK365" s="143">
        <f>ROUND(I365*H365,2)</f>
        <v>0</v>
      </c>
      <c r="BL365" s="16" t="s">
        <v>135</v>
      </c>
      <c r="BM365" s="142" t="s">
        <v>635</v>
      </c>
    </row>
    <row r="366" spans="2:65" s="1" customFormat="1" ht="21.75" customHeight="1">
      <c r="B366" s="28"/>
      <c r="C366" s="132" t="s">
        <v>628</v>
      </c>
      <c r="D366" s="132" t="s">
        <v>131</v>
      </c>
      <c r="E366" s="133" t="s">
        <v>637</v>
      </c>
      <c r="F366" s="134" t="s">
        <v>638</v>
      </c>
      <c r="G366" s="135" t="s">
        <v>377</v>
      </c>
      <c r="H366" s="136">
        <v>2</v>
      </c>
      <c r="I366" s="373"/>
      <c r="J366" s="137">
        <f>ROUND(I366*H366,2)</f>
        <v>0</v>
      </c>
      <c r="K366" s="138"/>
      <c r="L366" s="28"/>
      <c r="M366" s="374" t="s">
        <v>1</v>
      </c>
      <c r="N366" s="139" t="s">
        <v>37</v>
      </c>
      <c r="P366" s="140">
        <f>O366*H366</f>
        <v>0</v>
      </c>
      <c r="Q366" s="140">
        <v>1.01E-3</v>
      </c>
      <c r="R366" s="140">
        <f>Q366*H366</f>
        <v>2.0200000000000001E-3</v>
      </c>
      <c r="S366" s="140">
        <v>0</v>
      </c>
      <c r="T366" s="141">
        <f>S366*H366</f>
        <v>0</v>
      </c>
      <c r="AR366" s="142" t="s">
        <v>135</v>
      </c>
      <c r="AT366" s="142" t="s">
        <v>131</v>
      </c>
      <c r="AU366" s="142" t="s">
        <v>81</v>
      </c>
      <c r="AY366" s="16" t="s">
        <v>129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6" t="s">
        <v>79</v>
      </c>
      <c r="BK366" s="143">
        <f>ROUND(I366*H366,2)</f>
        <v>0</v>
      </c>
      <c r="BL366" s="16" t="s">
        <v>135</v>
      </c>
      <c r="BM366" s="142" t="s">
        <v>639</v>
      </c>
    </row>
    <row r="367" spans="2:65" s="11" customFormat="1" ht="22.9" customHeight="1">
      <c r="B367" s="121"/>
      <c r="D367" s="122" t="s">
        <v>70</v>
      </c>
      <c r="E367" s="130" t="s">
        <v>177</v>
      </c>
      <c r="F367" s="130" t="s">
        <v>640</v>
      </c>
      <c r="I367" s="372"/>
      <c r="J367" s="131">
        <f>BK367</f>
        <v>0</v>
      </c>
      <c r="L367" s="121"/>
      <c r="M367" s="125"/>
      <c r="P367" s="126">
        <f>SUM(P368:P376)</f>
        <v>0</v>
      </c>
      <c r="R367" s="126">
        <f>SUM(R368:R376)</f>
        <v>2.5433999999999998E-2</v>
      </c>
      <c r="T367" s="127">
        <f>SUM(T368:T376)</f>
        <v>1.9799999999999998E-2</v>
      </c>
      <c r="AR367" s="122" t="s">
        <v>79</v>
      </c>
      <c r="AT367" s="128" t="s">
        <v>70</v>
      </c>
      <c r="AU367" s="128" t="s">
        <v>79</v>
      </c>
      <c r="AY367" s="122" t="s">
        <v>129</v>
      </c>
      <c r="BK367" s="129">
        <f>SUM(BK368:BK376)</f>
        <v>0</v>
      </c>
    </row>
    <row r="368" spans="2:65" s="1" customFormat="1" ht="24.2" customHeight="1">
      <c r="B368" s="28"/>
      <c r="C368" s="132" t="s">
        <v>632</v>
      </c>
      <c r="D368" s="132" t="s">
        <v>131</v>
      </c>
      <c r="E368" s="133" t="s">
        <v>642</v>
      </c>
      <c r="F368" s="134" t="s">
        <v>643</v>
      </c>
      <c r="G368" s="135" t="s">
        <v>169</v>
      </c>
      <c r="H368" s="136">
        <v>847.8</v>
      </c>
      <c r="I368" s="373"/>
      <c r="J368" s="137">
        <f>ROUND(I368*H368,2)</f>
        <v>0</v>
      </c>
      <c r="K368" s="138"/>
      <c r="L368" s="28"/>
      <c r="M368" s="374" t="s">
        <v>1</v>
      </c>
      <c r="N368" s="139" t="s">
        <v>37</v>
      </c>
      <c r="P368" s="140">
        <f>O368*H368</f>
        <v>0</v>
      </c>
      <c r="Q368" s="140">
        <v>0</v>
      </c>
      <c r="R368" s="140">
        <f>Q368*H368</f>
        <v>0</v>
      </c>
      <c r="S368" s="140">
        <v>0</v>
      </c>
      <c r="T368" s="141">
        <f>S368*H368</f>
        <v>0</v>
      </c>
      <c r="AR368" s="142" t="s">
        <v>135</v>
      </c>
      <c r="AT368" s="142" t="s">
        <v>131</v>
      </c>
      <c r="AU368" s="142" t="s">
        <v>81</v>
      </c>
      <c r="AY368" s="16" t="s">
        <v>129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6" t="s">
        <v>79</v>
      </c>
      <c r="BK368" s="143">
        <f>ROUND(I368*H368,2)</f>
        <v>0</v>
      </c>
      <c r="BL368" s="16" t="s">
        <v>135</v>
      </c>
      <c r="BM368" s="142" t="s">
        <v>644</v>
      </c>
    </row>
    <row r="369" spans="2:65" s="13" customFormat="1">
      <c r="B369" s="150"/>
      <c r="D369" s="145" t="s">
        <v>137</v>
      </c>
      <c r="E369" s="151" t="s">
        <v>1</v>
      </c>
      <c r="F369" s="152" t="s">
        <v>371</v>
      </c>
      <c r="H369" s="153">
        <v>719.8</v>
      </c>
      <c r="I369" s="376"/>
      <c r="L369" s="150"/>
      <c r="M369" s="154"/>
      <c r="T369" s="155"/>
      <c r="AT369" s="151" t="s">
        <v>137</v>
      </c>
      <c r="AU369" s="151" t="s">
        <v>81</v>
      </c>
      <c r="AV369" s="13" t="s">
        <v>81</v>
      </c>
      <c r="AW369" s="13" t="s">
        <v>28</v>
      </c>
      <c r="AX369" s="13" t="s">
        <v>71</v>
      </c>
      <c r="AY369" s="151" t="s">
        <v>129</v>
      </c>
    </row>
    <row r="370" spans="2:65" s="13" customFormat="1">
      <c r="B370" s="150"/>
      <c r="D370" s="145" t="s">
        <v>137</v>
      </c>
      <c r="E370" s="151" t="s">
        <v>1</v>
      </c>
      <c r="F370" s="152" t="s">
        <v>372</v>
      </c>
      <c r="H370" s="153">
        <v>128</v>
      </c>
      <c r="I370" s="376"/>
      <c r="L370" s="150"/>
      <c r="M370" s="154"/>
      <c r="T370" s="155"/>
      <c r="AT370" s="151" t="s">
        <v>137</v>
      </c>
      <c r="AU370" s="151" t="s">
        <v>81</v>
      </c>
      <c r="AV370" s="13" t="s">
        <v>81</v>
      </c>
      <c r="AW370" s="13" t="s">
        <v>28</v>
      </c>
      <c r="AX370" s="13" t="s">
        <v>71</v>
      </c>
      <c r="AY370" s="151" t="s">
        <v>129</v>
      </c>
    </row>
    <row r="371" spans="2:65" s="14" customFormat="1">
      <c r="B371" s="156"/>
      <c r="D371" s="145" t="s">
        <v>137</v>
      </c>
      <c r="E371" s="157" t="s">
        <v>1</v>
      </c>
      <c r="F371" s="158" t="s">
        <v>142</v>
      </c>
      <c r="H371" s="159">
        <v>847.8</v>
      </c>
      <c r="I371" s="377"/>
      <c r="L371" s="156"/>
      <c r="M371" s="160"/>
      <c r="T371" s="161"/>
      <c r="AT371" s="157" t="s">
        <v>137</v>
      </c>
      <c r="AU371" s="157" t="s">
        <v>81</v>
      </c>
      <c r="AV371" s="14" t="s">
        <v>135</v>
      </c>
      <c r="AW371" s="14" t="s">
        <v>28</v>
      </c>
      <c r="AX371" s="14" t="s">
        <v>79</v>
      </c>
      <c r="AY371" s="157" t="s">
        <v>129</v>
      </c>
    </row>
    <row r="372" spans="2:65" s="1" customFormat="1" ht="16.5" customHeight="1">
      <c r="B372" s="28"/>
      <c r="C372" s="132" t="s">
        <v>636</v>
      </c>
      <c r="D372" s="132" t="s">
        <v>131</v>
      </c>
      <c r="E372" s="133" t="s">
        <v>646</v>
      </c>
      <c r="F372" s="134" t="s">
        <v>647</v>
      </c>
      <c r="G372" s="135" t="s">
        <v>169</v>
      </c>
      <c r="H372" s="136">
        <v>847.8</v>
      </c>
      <c r="I372" s="373"/>
      <c r="J372" s="137">
        <f>ROUND(I372*H372,2)</f>
        <v>0</v>
      </c>
      <c r="K372" s="138"/>
      <c r="L372" s="28"/>
      <c r="M372" s="374" t="s">
        <v>1</v>
      </c>
      <c r="N372" s="139" t="s">
        <v>37</v>
      </c>
      <c r="P372" s="140">
        <f>O372*H372</f>
        <v>0</v>
      </c>
      <c r="Q372" s="140">
        <v>0</v>
      </c>
      <c r="R372" s="140">
        <f>Q372*H372</f>
        <v>0</v>
      </c>
      <c r="S372" s="140">
        <v>0</v>
      </c>
      <c r="T372" s="141">
        <f>S372*H372</f>
        <v>0</v>
      </c>
      <c r="AR372" s="142" t="s">
        <v>135</v>
      </c>
      <c r="AT372" s="142" t="s">
        <v>131</v>
      </c>
      <c r="AU372" s="142" t="s">
        <v>81</v>
      </c>
      <c r="AY372" s="16" t="s">
        <v>129</v>
      </c>
      <c r="BE372" s="143">
        <f>IF(N372="základní",J372,0)</f>
        <v>0</v>
      </c>
      <c r="BF372" s="143">
        <f>IF(N372="snížená",J372,0)</f>
        <v>0</v>
      </c>
      <c r="BG372" s="143">
        <f>IF(N372="zákl. přenesená",J372,0)</f>
        <v>0</v>
      </c>
      <c r="BH372" s="143">
        <f>IF(N372="sníž. přenesená",J372,0)</f>
        <v>0</v>
      </c>
      <c r="BI372" s="143">
        <f>IF(N372="nulová",J372,0)</f>
        <v>0</v>
      </c>
      <c r="BJ372" s="16" t="s">
        <v>79</v>
      </c>
      <c r="BK372" s="143">
        <f>ROUND(I372*H372,2)</f>
        <v>0</v>
      </c>
      <c r="BL372" s="16" t="s">
        <v>135</v>
      </c>
      <c r="BM372" s="142" t="s">
        <v>648</v>
      </c>
    </row>
    <row r="373" spans="2:65" s="1" customFormat="1" ht="24.2" customHeight="1">
      <c r="B373" s="28"/>
      <c r="C373" s="132" t="s">
        <v>641</v>
      </c>
      <c r="D373" s="132" t="s">
        <v>131</v>
      </c>
      <c r="E373" s="133" t="s">
        <v>650</v>
      </c>
      <c r="F373" s="134" t="s">
        <v>651</v>
      </c>
      <c r="G373" s="135" t="s">
        <v>169</v>
      </c>
      <c r="H373" s="136">
        <v>847.8</v>
      </c>
      <c r="I373" s="373"/>
      <c r="J373" s="137">
        <f>ROUND(I373*H373,2)</f>
        <v>0</v>
      </c>
      <c r="K373" s="138"/>
      <c r="L373" s="28"/>
      <c r="M373" s="374" t="s">
        <v>1</v>
      </c>
      <c r="N373" s="139" t="s">
        <v>37</v>
      </c>
      <c r="P373" s="140">
        <f>O373*H373</f>
        <v>0</v>
      </c>
      <c r="Q373" s="140">
        <v>3.0000000000000001E-5</v>
      </c>
      <c r="R373" s="140">
        <f>Q373*H373</f>
        <v>2.5433999999999998E-2</v>
      </c>
      <c r="S373" s="140">
        <v>0</v>
      </c>
      <c r="T373" s="141">
        <f>S373*H373</f>
        <v>0</v>
      </c>
      <c r="AR373" s="142" t="s">
        <v>135</v>
      </c>
      <c r="AT373" s="142" t="s">
        <v>131</v>
      </c>
      <c r="AU373" s="142" t="s">
        <v>81</v>
      </c>
      <c r="AY373" s="16" t="s">
        <v>129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6" t="s">
        <v>79</v>
      </c>
      <c r="BK373" s="143">
        <f>ROUND(I373*H373,2)</f>
        <v>0</v>
      </c>
      <c r="BL373" s="16" t="s">
        <v>135</v>
      </c>
      <c r="BM373" s="142" t="s">
        <v>652</v>
      </c>
    </row>
    <row r="374" spans="2:65" s="1" customFormat="1" ht="24.2" customHeight="1">
      <c r="B374" s="28"/>
      <c r="C374" s="132" t="s">
        <v>645</v>
      </c>
      <c r="D374" s="132" t="s">
        <v>131</v>
      </c>
      <c r="E374" s="133" t="s">
        <v>654</v>
      </c>
      <c r="F374" s="134" t="s">
        <v>655</v>
      </c>
      <c r="G374" s="135" t="s">
        <v>169</v>
      </c>
      <c r="H374" s="136">
        <v>10</v>
      </c>
      <c r="I374" s="373"/>
      <c r="J374" s="137">
        <f>ROUND(I374*H374,2)</f>
        <v>0</v>
      </c>
      <c r="K374" s="138"/>
      <c r="L374" s="28"/>
      <c r="M374" s="374" t="s">
        <v>1</v>
      </c>
      <c r="N374" s="139" t="s">
        <v>37</v>
      </c>
      <c r="P374" s="140">
        <f>O374*H374</f>
        <v>0</v>
      </c>
      <c r="Q374" s="140">
        <v>0</v>
      </c>
      <c r="R374" s="140">
        <f>Q374*H374</f>
        <v>0</v>
      </c>
      <c r="S374" s="140">
        <v>0</v>
      </c>
      <c r="T374" s="141">
        <f>S374*H374</f>
        <v>0</v>
      </c>
      <c r="AR374" s="142" t="s">
        <v>135</v>
      </c>
      <c r="AT374" s="142" t="s">
        <v>131</v>
      </c>
      <c r="AU374" s="142" t="s">
        <v>81</v>
      </c>
      <c r="AY374" s="16" t="s">
        <v>129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6" t="s">
        <v>79</v>
      </c>
      <c r="BK374" s="143">
        <f>ROUND(I374*H374,2)</f>
        <v>0</v>
      </c>
      <c r="BL374" s="16" t="s">
        <v>135</v>
      </c>
      <c r="BM374" s="142" t="s">
        <v>656</v>
      </c>
    </row>
    <row r="375" spans="2:65" s="1" customFormat="1" ht="24.2" customHeight="1">
      <c r="B375" s="28"/>
      <c r="C375" s="132" t="s">
        <v>649</v>
      </c>
      <c r="D375" s="132" t="s">
        <v>131</v>
      </c>
      <c r="E375" s="133" t="s">
        <v>658</v>
      </c>
      <c r="F375" s="134" t="s">
        <v>659</v>
      </c>
      <c r="G375" s="135" t="s">
        <v>169</v>
      </c>
      <c r="H375" s="136">
        <v>10</v>
      </c>
      <c r="I375" s="373"/>
      <c r="J375" s="137">
        <f>ROUND(I375*H375,2)</f>
        <v>0</v>
      </c>
      <c r="K375" s="138"/>
      <c r="L375" s="28"/>
      <c r="M375" s="374" t="s">
        <v>1</v>
      </c>
      <c r="N375" s="139" t="s">
        <v>37</v>
      </c>
      <c r="P375" s="140">
        <f>O375*H375</f>
        <v>0</v>
      </c>
      <c r="Q375" s="140">
        <v>0</v>
      </c>
      <c r="R375" s="140">
        <f>Q375*H375</f>
        <v>0</v>
      </c>
      <c r="S375" s="140">
        <v>1.98E-3</v>
      </c>
      <c r="T375" s="141">
        <f>S375*H375</f>
        <v>1.9799999999999998E-2</v>
      </c>
      <c r="AR375" s="142" t="s">
        <v>135</v>
      </c>
      <c r="AT375" s="142" t="s">
        <v>131</v>
      </c>
      <c r="AU375" s="142" t="s">
        <v>81</v>
      </c>
      <c r="AY375" s="16" t="s">
        <v>129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6" t="s">
        <v>79</v>
      </c>
      <c r="BK375" s="143">
        <f>ROUND(I375*H375,2)</f>
        <v>0</v>
      </c>
      <c r="BL375" s="16" t="s">
        <v>135</v>
      </c>
      <c r="BM375" s="142" t="s">
        <v>660</v>
      </c>
    </row>
    <row r="376" spans="2:65" s="1" customFormat="1" ht="24.2" customHeight="1">
      <c r="B376" s="28"/>
      <c r="C376" s="132" t="s">
        <v>653</v>
      </c>
      <c r="D376" s="132" t="s">
        <v>131</v>
      </c>
      <c r="E376" s="133" t="s">
        <v>662</v>
      </c>
      <c r="F376" s="134" t="s">
        <v>663</v>
      </c>
      <c r="G376" s="135" t="s">
        <v>664</v>
      </c>
      <c r="H376" s="136">
        <v>1</v>
      </c>
      <c r="I376" s="373"/>
      <c r="J376" s="137">
        <f>ROUND(I376*H376,2)</f>
        <v>0</v>
      </c>
      <c r="K376" s="138"/>
      <c r="L376" s="28"/>
      <c r="M376" s="374" t="s">
        <v>1</v>
      </c>
      <c r="N376" s="139" t="s">
        <v>37</v>
      </c>
      <c r="P376" s="140">
        <f>O376*H376</f>
        <v>0</v>
      </c>
      <c r="Q376" s="140">
        <v>0</v>
      </c>
      <c r="R376" s="140">
        <f>Q376*H376</f>
        <v>0</v>
      </c>
      <c r="S376" s="140">
        <v>0</v>
      </c>
      <c r="T376" s="141">
        <f>S376*H376</f>
        <v>0</v>
      </c>
      <c r="AR376" s="142" t="s">
        <v>135</v>
      </c>
      <c r="AT376" s="142" t="s">
        <v>131</v>
      </c>
      <c r="AU376" s="142" t="s">
        <v>81</v>
      </c>
      <c r="AY376" s="16" t="s">
        <v>129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79</v>
      </c>
      <c r="BK376" s="143">
        <f>ROUND(I376*H376,2)</f>
        <v>0</v>
      </c>
      <c r="BL376" s="16" t="s">
        <v>135</v>
      </c>
      <c r="BM376" s="142" t="s">
        <v>665</v>
      </c>
    </row>
    <row r="377" spans="2:65" s="11" customFormat="1" ht="22.9" customHeight="1">
      <c r="B377" s="121"/>
      <c r="D377" s="122" t="s">
        <v>70</v>
      </c>
      <c r="E377" s="130" t="s">
        <v>666</v>
      </c>
      <c r="F377" s="130" t="s">
        <v>667</v>
      </c>
      <c r="I377" s="372"/>
      <c r="J377" s="131">
        <f>BK377</f>
        <v>0</v>
      </c>
      <c r="L377" s="121"/>
      <c r="M377" s="125"/>
      <c r="P377" s="126">
        <f>SUM(P378:P386)</f>
        <v>0</v>
      </c>
      <c r="R377" s="126">
        <f>SUM(R378:R386)</f>
        <v>0</v>
      </c>
      <c r="T377" s="127">
        <f>SUM(T378:T386)</f>
        <v>0</v>
      </c>
      <c r="AR377" s="122" t="s">
        <v>79</v>
      </c>
      <c r="AT377" s="128" t="s">
        <v>70</v>
      </c>
      <c r="AU377" s="128" t="s">
        <v>79</v>
      </c>
      <c r="AY377" s="122" t="s">
        <v>129</v>
      </c>
      <c r="BK377" s="129">
        <f>SUM(BK378:BK386)</f>
        <v>0</v>
      </c>
    </row>
    <row r="378" spans="2:65" s="1" customFormat="1" ht="21.75" customHeight="1">
      <c r="B378" s="28"/>
      <c r="C378" s="132" t="s">
        <v>657</v>
      </c>
      <c r="D378" s="132" t="s">
        <v>131</v>
      </c>
      <c r="E378" s="133" t="s">
        <v>669</v>
      </c>
      <c r="F378" s="134" t="s">
        <v>670</v>
      </c>
      <c r="G378" s="135" t="s">
        <v>273</v>
      </c>
      <c r="H378" s="136">
        <v>451.82499999999999</v>
      </c>
      <c r="I378" s="373"/>
      <c r="J378" s="137">
        <f>ROUND(I378*H378,2)</f>
        <v>0</v>
      </c>
      <c r="K378" s="138"/>
      <c r="L378" s="28"/>
      <c r="M378" s="374" t="s">
        <v>1</v>
      </c>
      <c r="N378" s="139" t="s">
        <v>37</v>
      </c>
      <c r="P378" s="140">
        <f>O378*H378</f>
        <v>0</v>
      </c>
      <c r="Q378" s="140">
        <v>0</v>
      </c>
      <c r="R378" s="140">
        <f>Q378*H378</f>
        <v>0</v>
      </c>
      <c r="S378" s="140">
        <v>0</v>
      </c>
      <c r="T378" s="141">
        <f>S378*H378</f>
        <v>0</v>
      </c>
      <c r="AR378" s="142" t="s">
        <v>135</v>
      </c>
      <c r="AT378" s="142" t="s">
        <v>131</v>
      </c>
      <c r="AU378" s="142" t="s">
        <v>81</v>
      </c>
      <c r="AY378" s="16" t="s">
        <v>129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6" t="s">
        <v>79</v>
      </c>
      <c r="BK378" s="143">
        <f>ROUND(I378*H378,2)</f>
        <v>0</v>
      </c>
      <c r="BL378" s="16" t="s">
        <v>135</v>
      </c>
      <c r="BM378" s="142" t="s">
        <v>671</v>
      </c>
    </row>
    <row r="379" spans="2:65" s="1" customFormat="1" ht="24.2" customHeight="1">
      <c r="B379" s="28"/>
      <c r="C379" s="132" t="s">
        <v>661</v>
      </c>
      <c r="D379" s="132" t="s">
        <v>131</v>
      </c>
      <c r="E379" s="133" t="s">
        <v>673</v>
      </c>
      <c r="F379" s="134" t="s">
        <v>674</v>
      </c>
      <c r="G379" s="135" t="s">
        <v>273</v>
      </c>
      <c r="H379" s="136">
        <v>8584.6749999999993</v>
      </c>
      <c r="I379" s="373"/>
      <c r="J379" s="137">
        <f>ROUND(I379*H379,2)</f>
        <v>0</v>
      </c>
      <c r="K379" s="138"/>
      <c r="L379" s="28"/>
      <c r="M379" s="374" t="s">
        <v>1</v>
      </c>
      <c r="N379" s="139" t="s">
        <v>37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135</v>
      </c>
      <c r="AT379" s="142" t="s">
        <v>131</v>
      </c>
      <c r="AU379" s="142" t="s">
        <v>81</v>
      </c>
      <c r="AY379" s="16" t="s">
        <v>129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6" t="s">
        <v>79</v>
      </c>
      <c r="BK379" s="143">
        <f>ROUND(I379*H379,2)</f>
        <v>0</v>
      </c>
      <c r="BL379" s="16" t="s">
        <v>135</v>
      </c>
      <c r="BM379" s="142" t="s">
        <v>675</v>
      </c>
    </row>
    <row r="380" spans="2:65" s="13" customFormat="1">
      <c r="B380" s="150"/>
      <c r="D380" s="145" t="s">
        <v>137</v>
      </c>
      <c r="F380" s="152" t="s">
        <v>1364</v>
      </c>
      <c r="H380" s="153">
        <v>8584.6749999999993</v>
      </c>
      <c r="I380" s="376"/>
      <c r="L380" s="150"/>
      <c r="M380" s="154"/>
      <c r="T380" s="155"/>
      <c r="AT380" s="151" t="s">
        <v>137</v>
      </c>
      <c r="AU380" s="151" t="s">
        <v>81</v>
      </c>
      <c r="AV380" s="13" t="s">
        <v>81</v>
      </c>
      <c r="AW380" s="13" t="s">
        <v>4</v>
      </c>
      <c r="AX380" s="13" t="s">
        <v>79</v>
      </c>
      <c r="AY380" s="151" t="s">
        <v>129</v>
      </c>
    </row>
    <row r="381" spans="2:65" s="1" customFormat="1" ht="33" customHeight="1">
      <c r="B381" s="28"/>
      <c r="C381" s="132" t="s">
        <v>668</v>
      </c>
      <c r="D381" s="132" t="s">
        <v>131</v>
      </c>
      <c r="E381" s="133" t="s">
        <v>677</v>
      </c>
      <c r="F381" s="134" t="s">
        <v>678</v>
      </c>
      <c r="G381" s="135" t="s">
        <v>273</v>
      </c>
      <c r="H381" s="136">
        <v>101.736</v>
      </c>
      <c r="I381" s="373"/>
      <c r="J381" s="137">
        <f>ROUND(I381*H381,2)</f>
        <v>0</v>
      </c>
      <c r="K381" s="138"/>
      <c r="L381" s="28"/>
      <c r="M381" s="374" t="s">
        <v>1</v>
      </c>
      <c r="N381" s="139" t="s">
        <v>37</v>
      </c>
      <c r="P381" s="140">
        <f>O381*H381</f>
        <v>0</v>
      </c>
      <c r="Q381" s="140">
        <v>0</v>
      </c>
      <c r="R381" s="140">
        <f>Q381*H381</f>
        <v>0</v>
      </c>
      <c r="S381" s="140">
        <v>0</v>
      </c>
      <c r="T381" s="141">
        <f>S381*H381</f>
        <v>0</v>
      </c>
      <c r="AR381" s="142" t="s">
        <v>135</v>
      </c>
      <c r="AT381" s="142" t="s">
        <v>131</v>
      </c>
      <c r="AU381" s="142" t="s">
        <v>81</v>
      </c>
      <c r="AY381" s="16" t="s">
        <v>129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6" t="s">
        <v>79</v>
      </c>
      <c r="BK381" s="143">
        <f>ROUND(I381*H381,2)</f>
        <v>0</v>
      </c>
      <c r="BL381" s="16" t="s">
        <v>135</v>
      </c>
      <c r="BM381" s="142" t="s">
        <v>679</v>
      </c>
    </row>
    <row r="382" spans="2:65" s="13" customFormat="1">
      <c r="B382" s="150"/>
      <c r="D382" s="145" t="s">
        <v>137</v>
      </c>
      <c r="E382" s="151" t="s">
        <v>1</v>
      </c>
      <c r="F382" s="152" t="s">
        <v>1365</v>
      </c>
      <c r="H382" s="153">
        <v>101.736</v>
      </c>
      <c r="I382" s="376"/>
      <c r="L382" s="150"/>
      <c r="M382" s="154"/>
      <c r="T382" s="155"/>
      <c r="AT382" s="151" t="s">
        <v>137</v>
      </c>
      <c r="AU382" s="151" t="s">
        <v>81</v>
      </c>
      <c r="AV382" s="13" t="s">
        <v>81</v>
      </c>
      <c r="AW382" s="13" t="s">
        <v>28</v>
      </c>
      <c r="AX382" s="13" t="s">
        <v>79</v>
      </c>
      <c r="AY382" s="151" t="s">
        <v>129</v>
      </c>
    </row>
    <row r="383" spans="2:65" s="1" customFormat="1" ht="33" customHeight="1">
      <c r="B383" s="28"/>
      <c r="C383" s="132" t="s">
        <v>672</v>
      </c>
      <c r="D383" s="132" t="s">
        <v>131</v>
      </c>
      <c r="E383" s="133" t="s">
        <v>680</v>
      </c>
      <c r="F383" s="134" t="s">
        <v>681</v>
      </c>
      <c r="G383" s="135" t="s">
        <v>273</v>
      </c>
      <c r="H383" s="136">
        <v>138.119</v>
      </c>
      <c r="I383" s="373"/>
      <c r="J383" s="137">
        <f>ROUND(I383*H383,2)</f>
        <v>0</v>
      </c>
      <c r="K383" s="138"/>
      <c r="L383" s="28"/>
      <c r="M383" s="374" t="s">
        <v>1</v>
      </c>
      <c r="N383" s="139" t="s">
        <v>37</v>
      </c>
      <c r="P383" s="140">
        <f>O383*H383</f>
        <v>0</v>
      </c>
      <c r="Q383" s="140">
        <v>0</v>
      </c>
      <c r="R383" s="140">
        <f>Q383*H383</f>
        <v>0</v>
      </c>
      <c r="S383" s="140">
        <v>0</v>
      </c>
      <c r="T383" s="141">
        <f>S383*H383</f>
        <v>0</v>
      </c>
      <c r="AR383" s="142" t="s">
        <v>135</v>
      </c>
      <c r="AT383" s="142" t="s">
        <v>131</v>
      </c>
      <c r="AU383" s="142" t="s">
        <v>81</v>
      </c>
      <c r="AY383" s="16" t="s">
        <v>129</v>
      </c>
      <c r="BE383" s="143">
        <f>IF(N383="základní",J383,0)</f>
        <v>0</v>
      </c>
      <c r="BF383" s="143">
        <f>IF(N383="snížená",J383,0)</f>
        <v>0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6" t="s">
        <v>79</v>
      </c>
      <c r="BK383" s="143">
        <f>ROUND(I383*H383,2)</f>
        <v>0</v>
      </c>
      <c r="BL383" s="16" t="s">
        <v>135</v>
      </c>
      <c r="BM383" s="142" t="s">
        <v>682</v>
      </c>
    </row>
    <row r="384" spans="2:65" s="13" customFormat="1">
      <c r="B384" s="150"/>
      <c r="D384" s="145" t="s">
        <v>137</v>
      </c>
      <c r="E384" s="151" t="s">
        <v>1</v>
      </c>
      <c r="F384" s="152" t="s">
        <v>1366</v>
      </c>
      <c r="H384" s="153">
        <v>138.119</v>
      </c>
      <c r="I384" s="376"/>
      <c r="L384" s="150"/>
      <c r="M384" s="154"/>
      <c r="T384" s="155"/>
      <c r="AT384" s="151" t="s">
        <v>137</v>
      </c>
      <c r="AU384" s="151" t="s">
        <v>81</v>
      </c>
      <c r="AV384" s="13" t="s">
        <v>81</v>
      </c>
      <c r="AW384" s="13" t="s">
        <v>28</v>
      </c>
      <c r="AX384" s="13" t="s">
        <v>79</v>
      </c>
      <c r="AY384" s="151" t="s">
        <v>129</v>
      </c>
    </row>
    <row r="385" spans="2:65" s="1" customFormat="1" ht="24.2" customHeight="1">
      <c r="B385" s="28"/>
      <c r="C385" s="132" t="s">
        <v>676</v>
      </c>
      <c r="D385" s="132" t="s">
        <v>131</v>
      </c>
      <c r="E385" s="133" t="s">
        <v>683</v>
      </c>
      <c r="F385" s="134" t="s">
        <v>272</v>
      </c>
      <c r="G385" s="135" t="s">
        <v>273</v>
      </c>
      <c r="H385" s="136">
        <v>211.95</v>
      </c>
      <c r="I385" s="373"/>
      <c r="J385" s="137">
        <f>ROUND(I385*H385,2)</f>
        <v>0</v>
      </c>
      <c r="K385" s="138"/>
      <c r="L385" s="28"/>
      <c r="M385" s="374" t="s">
        <v>1</v>
      </c>
      <c r="N385" s="139" t="s">
        <v>37</v>
      </c>
      <c r="P385" s="140">
        <f>O385*H385</f>
        <v>0</v>
      </c>
      <c r="Q385" s="140">
        <v>0</v>
      </c>
      <c r="R385" s="140">
        <f>Q385*H385</f>
        <v>0</v>
      </c>
      <c r="S385" s="140">
        <v>0</v>
      </c>
      <c r="T385" s="141">
        <f>S385*H385</f>
        <v>0</v>
      </c>
      <c r="AR385" s="142" t="s">
        <v>135</v>
      </c>
      <c r="AT385" s="142" t="s">
        <v>131</v>
      </c>
      <c r="AU385" s="142" t="s">
        <v>81</v>
      </c>
      <c r="AY385" s="16" t="s">
        <v>129</v>
      </c>
      <c r="BE385" s="143">
        <f>IF(N385="základní",J385,0)</f>
        <v>0</v>
      </c>
      <c r="BF385" s="143">
        <f>IF(N385="snížená",J385,0)</f>
        <v>0</v>
      </c>
      <c r="BG385" s="143">
        <f>IF(N385="zákl. přenesená",J385,0)</f>
        <v>0</v>
      </c>
      <c r="BH385" s="143">
        <f>IF(N385="sníž. přenesená",J385,0)</f>
        <v>0</v>
      </c>
      <c r="BI385" s="143">
        <f>IF(N385="nulová",J385,0)</f>
        <v>0</v>
      </c>
      <c r="BJ385" s="16" t="s">
        <v>79</v>
      </c>
      <c r="BK385" s="143">
        <f>ROUND(I385*H385,2)</f>
        <v>0</v>
      </c>
      <c r="BL385" s="16" t="s">
        <v>135</v>
      </c>
      <c r="BM385" s="142" t="s">
        <v>684</v>
      </c>
    </row>
    <row r="386" spans="2:65" s="13" customFormat="1">
      <c r="B386" s="150"/>
      <c r="D386" s="145" t="s">
        <v>137</v>
      </c>
      <c r="E386" s="151" t="s">
        <v>1</v>
      </c>
      <c r="F386" s="152" t="s">
        <v>1367</v>
      </c>
      <c r="H386" s="153">
        <v>211.95</v>
      </c>
      <c r="I386" s="376"/>
      <c r="L386" s="150"/>
      <c r="M386" s="154"/>
      <c r="T386" s="155"/>
      <c r="AT386" s="151" t="s">
        <v>137</v>
      </c>
      <c r="AU386" s="151" t="s">
        <v>81</v>
      </c>
      <c r="AV386" s="13" t="s">
        <v>81</v>
      </c>
      <c r="AW386" s="13" t="s">
        <v>28</v>
      </c>
      <c r="AX386" s="13" t="s">
        <v>79</v>
      </c>
      <c r="AY386" s="151" t="s">
        <v>129</v>
      </c>
    </row>
    <row r="387" spans="2:65" s="11" customFormat="1" ht="22.9" customHeight="1">
      <c r="B387" s="121"/>
      <c r="D387" s="122" t="s">
        <v>70</v>
      </c>
      <c r="E387" s="130" t="s">
        <v>685</v>
      </c>
      <c r="F387" s="130" t="s">
        <v>686</v>
      </c>
      <c r="I387" s="372"/>
      <c r="J387" s="131">
        <f>BK387</f>
        <v>0</v>
      </c>
      <c r="L387" s="121"/>
      <c r="M387" s="125"/>
      <c r="P387" s="126">
        <f>P388</f>
        <v>0</v>
      </c>
      <c r="R387" s="126">
        <f>R388</f>
        <v>0</v>
      </c>
      <c r="T387" s="127">
        <f>T388</f>
        <v>0</v>
      </c>
      <c r="AR387" s="122" t="s">
        <v>79</v>
      </c>
      <c r="AT387" s="128" t="s">
        <v>70</v>
      </c>
      <c r="AU387" s="128" t="s">
        <v>79</v>
      </c>
      <c r="AY387" s="122" t="s">
        <v>129</v>
      </c>
      <c r="BK387" s="129">
        <f>BK388</f>
        <v>0</v>
      </c>
    </row>
    <row r="388" spans="2:65" s="1" customFormat="1" ht="24.2" customHeight="1">
      <c r="B388" s="28"/>
      <c r="C388" s="132" t="s">
        <v>1529</v>
      </c>
      <c r="D388" s="132" t="s">
        <v>131</v>
      </c>
      <c r="E388" s="133" t="s">
        <v>687</v>
      </c>
      <c r="F388" s="134" t="s">
        <v>688</v>
      </c>
      <c r="G388" s="135" t="s">
        <v>273</v>
      </c>
      <c r="H388" s="136">
        <v>1112.6510000000001</v>
      </c>
      <c r="I388" s="373"/>
      <c r="J388" s="137">
        <f>ROUND(I388*H388,2)</f>
        <v>0</v>
      </c>
      <c r="K388" s="138"/>
      <c r="L388" s="28"/>
      <c r="M388" s="381" t="s">
        <v>1</v>
      </c>
      <c r="N388" s="173" t="s">
        <v>37</v>
      </c>
      <c r="O388" s="382"/>
      <c r="P388" s="174">
        <f>O388*H388</f>
        <v>0</v>
      </c>
      <c r="Q388" s="174">
        <v>0</v>
      </c>
      <c r="R388" s="174">
        <f>Q388*H388</f>
        <v>0</v>
      </c>
      <c r="S388" s="174">
        <v>0</v>
      </c>
      <c r="T388" s="175">
        <f>S388*H388</f>
        <v>0</v>
      </c>
      <c r="AR388" s="142" t="s">
        <v>135</v>
      </c>
      <c r="AT388" s="142" t="s">
        <v>131</v>
      </c>
      <c r="AU388" s="142" t="s">
        <v>81</v>
      </c>
      <c r="AY388" s="16" t="s">
        <v>129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79</v>
      </c>
      <c r="BK388" s="143">
        <f>ROUND(I388*H388,2)</f>
        <v>0</v>
      </c>
      <c r="BL388" s="16" t="s">
        <v>135</v>
      </c>
      <c r="BM388" s="142" t="s">
        <v>689</v>
      </c>
    </row>
    <row r="389" spans="2:65" s="1" customFormat="1" ht="6.95" customHeight="1">
      <c r="B389" s="40"/>
      <c r="C389" s="41"/>
      <c r="D389" s="41"/>
      <c r="E389" s="41"/>
      <c r="F389" s="41"/>
      <c r="G389" s="41"/>
      <c r="H389" s="41"/>
      <c r="I389" s="41"/>
      <c r="J389" s="41"/>
      <c r="K389" s="41"/>
      <c r="L389" s="28"/>
    </row>
  </sheetData>
  <sheetProtection algorithmName="SHA-512" hashValue="Dn4GgG03ACkXY21CuGSQASG4c5BSDaFX/wzNUbisIW4uf7aQBzcL4X2wRymoO5zy8xMbemJHsH9tjMSDHwAcaA==" saltValue="YyzhZuwUFpZ1ScklLeJS0upynXQqklVy4PlAUB9jVMRsrvlXmrguWc2pUHfm8km+GbOjbOfwQo7o4NtS4MrJtQ==" spinCount="100000" sheet="1" objects="1" scenarios="1" formatColumns="0" formatRows="0" autoFilter="0"/>
  <autoFilter ref="C123:K388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311CF-CF62-4B24-9B40-75ABF8C6D7C4}">
  <sheetPr>
    <pageSetUpPr fitToPage="1"/>
  </sheetPr>
  <dimension ref="B2:BM26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97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441" t="str">
        <f>'Rekapitulace stavby'!K6</f>
        <v>Zajištění kapacity a kvality SV Pardubice</v>
      </c>
      <c r="F7" s="442"/>
      <c r="G7" s="442"/>
      <c r="H7" s="442"/>
      <c r="L7" s="19"/>
    </row>
    <row r="8" spans="2:46" s="1" customFormat="1" ht="12" customHeight="1">
      <c r="B8" s="28"/>
      <c r="D8" s="25" t="s">
        <v>98</v>
      </c>
      <c r="L8" s="28"/>
    </row>
    <row r="9" spans="2:46" s="1" customFormat="1" ht="16.5" customHeight="1">
      <c r="B9" s="28"/>
      <c r="E9" s="426" t="s">
        <v>690</v>
      </c>
      <c r="F9" s="440"/>
      <c r="G9" s="440"/>
      <c r="H9" s="44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24</v>
      </c>
      <c r="I12" s="25" t="s">
        <v>20</v>
      </c>
      <c r="J12" s="48" t="str">
        <f>'Rekapitulace stavby'!AN8</f>
        <v>21. 2. 2023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1088</v>
      </c>
      <c r="I17" s="25" t="s">
        <v>23</v>
      </c>
      <c r="J17" s="370" t="str">
        <f>'Rekapitulace stavby'!AN13</f>
        <v>Vyplň údaj</v>
      </c>
      <c r="L17" s="28"/>
    </row>
    <row r="18" spans="2:12" s="1" customFormat="1" ht="18" customHeight="1">
      <c r="B18" s="28"/>
      <c r="E18" s="443" t="str">
        <f>'Rekapitulace stavby'!E14</f>
        <v>Vyplň údaj</v>
      </c>
      <c r="F18" s="429"/>
      <c r="G18" s="429"/>
      <c r="H18" s="429"/>
      <c r="I18" s="25" t="s">
        <v>25</v>
      </c>
      <c r="J18" s="370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>Ing. Jiří Forejtek</v>
      </c>
      <c r="I21" s="25" t="s">
        <v>25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29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>VIS s.r.o. Hradec Králové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31</v>
      </c>
      <c r="L26" s="28"/>
    </row>
    <row r="27" spans="2:12" s="7" customFormat="1" ht="16.5" customHeight="1">
      <c r="B27" s="90"/>
      <c r="E27" s="436" t="s">
        <v>1</v>
      </c>
      <c r="F27" s="436"/>
      <c r="G27" s="436"/>
      <c r="H27" s="436"/>
      <c r="L27" s="90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91" t="s">
        <v>32</v>
      </c>
      <c r="J30" s="62">
        <f>ROUND(J129,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customHeight="1">
      <c r="B33" s="28"/>
      <c r="D33" s="51" t="s">
        <v>36</v>
      </c>
      <c r="E33" s="25" t="s">
        <v>37</v>
      </c>
      <c r="F33" s="82">
        <f>ROUND((SUM(BE129:BE266)),  2)</f>
        <v>0</v>
      </c>
      <c r="I33" s="92">
        <v>0.21</v>
      </c>
      <c r="J33" s="82">
        <f>ROUND(((SUM(BE129:BE266))*I33),  2)</f>
        <v>0</v>
      </c>
      <c r="L33" s="28"/>
    </row>
    <row r="34" spans="2:12" s="1" customFormat="1" ht="14.45" customHeight="1">
      <c r="B34" s="28"/>
      <c r="E34" s="25" t="s">
        <v>38</v>
      </c>
      <c r="F34" s="82">
        <f>ROUND((SUM(BF129:BF266)),  2)</f>
        <v>0</v>
      </c>
      <c r="I34" s="92">
        <v>0.15</v>
      </c>
      <c r="J34" s="82">
        <f>ROUND(((SUM(BF129:BF266))*I34),  2)</f>
        <v>0</v>
      </c>
      <c r="L34" s="28"/>
    </row>
    <row r="35" spans="2:12" s="1" customFormat="1" ht="14.45" hidden="1" customHeight="1">
      <c r="B35" s="28"/>
      <c r="E35" s="25" t="s">
        <v>39</v>
      </c>
      <c r="F35" s="82">
        <f>ROUND((SUM(BG129:BG266)),  2)</f>
        <v>0</v>
      </c>
      <c r="I35" s="92">
        <v>0.21</v>
      </c>
      <c r="J35" s="82">
        <f>0</f>
        <v>0</v>
      </c>
      <c r="L35" s="28"/>
    </row>
    <row r="36" spans="2:12" s="1" customFormat="1" ht="14.45" hidden="1" customHeight="1">
      <c r="B36" s="28"/>
      <c r="E36" s="25" t="s">
        <v>40</v>
      </c>
      <c r="F36" s="82">
        <f>ROUND((SUM(BH129:BH266)),  2)</f>
        <v>0</v>
      </c>
      <c r="I36" s="92">
        <v>0.15</v>
      </c>
      <c r="J36" s="82">
        <f>0</f>
        <v>0</v>
      </c>
      <c r="L36" s="28"/>
    </row>
    <row r="37" spans="2:12" s="1" customFormat="1" ht="14.45" hidden="1" customHeight="1">
      <c r="B37" s="28"/>
      <c r="E37" s="25" t="s">
        <v>41</v>
      </c>
      <c r="F37" s="82">
        <f>ROUND((SUM(BI129:BI266)),  2)</f>
        <v>0</v>
      </c>
      <c r="I37" s="92">
        <v>0</v>
      </c>
      <c r="J37" s="82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3"/>
      <c r="D39" s="94" t="s">
        <v>42</v>
      </c>
      <c r="E39" s="53"/>
      <c r="F39" s="53"/>
      <c r="G39" s="95" t="s">
        <v>43</v>
      </c>
      <c r="H39" s="96" t="s">
        <v>44</v>
      </c>
      <c r="I39" s="53"/>
      <c r="J39" s="97">
        <f>SUM(J30:J37)</f>
        <v>0</v>
      </c>
      <c r="K39" s="98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47</v>
      </c>
      <c r="E61" s="30"/>
      <c r="F61" s="99" t="s">
        <v>48</v>
      </c>
      <c r="G61" s="39" t="s">
        <v>47</v>
      </c>
      <c r="H61" s="30"/>
      <c r="I61" s="30"/>
      <c r="J61" s="100" t="s">
        <v>48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49</v>
      </c>
      <c r="E65" s="38"/>
      <c r="F65" s="38"/>
      <c r="G65" s="37" t="s">
        <v>1095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47</v>
      </c>
      <c r="E76" s="30"/>
      <c r="F76" s="99" t="s">
        <v>48</v>
      </c>
      <c r="G76" s="39" t="s">
        <v>47</v>
      </c>
      <c r="H76" s="30"/>
      <c r="I76" s="30"/>
      <c r="J76" s="100" t="s">
        <v>48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100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441" t="str">
        <f>E7</f>
        <v>Zajištění kapacity a kvality SV Pardubice</v>
      </c>
      <c r="F85" s="442"/>
      <c r="G85" s="442"/>
      <c r="H85" s="442"/>
      <c r="L85" s="28"/>
    </row>
    <row r="86" spans="2:47" s="1" customFormat="1" ht="12" customHeight="1">
      <c r="B86" s="28"/>
      <c r="C86" s="25" t="s">
        <v>98</v>
      </c>
      <c r="L86" s="28"/>
    </row>
    <row r="87" spans="2:47" s="1" customFormat="1" ht="16.5" customHeight="1">
      <c r="B87" s="28"/>
      <c r="E87" s="426" t="str">
        <f>E9</f>
        <v>SO_02 - Čerpací stanice</v>
      </c>
      <c r="F87" s="440"/>
      <c r="G87" s="440"/>
      <c r="H87" s="44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21. 2. 2023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>Ing. Jiří Forejtek</v>
      </c>
      <c r="L91" s="28"/>
    </row>
    <row r="92" spans="2:47" s="1" customFormat="1" ht="25.7" customHeight="1">
      <c r="B92" s="28"/>
      <c r="C92" s="25" t="s">
        <v>1088</v>
      </c>
      <c r="F92" s="23" t="str">
        <f>IF(E18="","",E18)</f>
        <v>Vyplň údaj</v>
      </c>
      <c r="I92" s="25" t="s">
        <v>29</v>
      </c>
      <c r="J92" s="26" t="str">
        <f>E24</f>
        <v>VIS s.r.o. Hradec Králové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3" t="s">
        <v>103</v>
      </c>
      <c r="J96" s="62">
        <f>J129</f>
        <v>0</v>
      </c>
      <c r="L96" s="28"/>
      <c r="AU96" s="16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J130</f>
        <v>0</v>
      </c>
      <c r="L97" s="104"/>
    </row>
    <row r="98" spans="2:12" s="9" customFormat="1" ht="19.899999999999999" customHeight="1">
      <c r="B98" s="108"/>
      <c r="D98" s="109" t="s">
        <v>106</v>
      </c>
      <c r="E98" s="110"/>
      <c r="F98" s="110"/>
      <c r="G98" s="110"/>
      <c r="H98" s="110"/>
      <c r="I98" s="110"/>
      <c r="J98" s="111">
        <f>J131</f>
        <v>0</v>
      </c>
      <c r="L98" s="108"/>
    </row>
    <row r="99" spans="2:12" s="9" customFormat="1" ht="19.899999999999999" customHeight="1">
      <c r="B99" s="108"/>
      <c r="D99" s="109" t="s">
        <v>107</v>
      </c>
      <c r="E99" s="110"/>
      <c r="F99" s="110"/>
      <c r="G99" s="110"/>
      <c r="H99" s="110"/>
      <c r="I99" s="110"/>
      <c r="J99" s="111">
        <f>J184</f>
        <v>0</v>
      </c>
      <c r="L99" s="108"/>
    </row>
    <row r="100" spans="2:12" s="9" customFormat="1" ht="19.899999999999999" customHeight="1">
      <c r="B100" s="108"/>
      <c r="D100" s="109" t="s">
        <v>1368</v>
      </c>
      <c r="E100" s="110"/>
      <c r="F100" s="110"/>
      <c r="G100" s="110"/>
      <c r="H100" s="110"/>
      <c r="I100" s="110"/>
      <c r="J100" s="111">
        <f>J203</f>
        <v>0</v>
      </c>
      <c r="L100" s="108"/>
    </row>
    <row r="101" spans="2:12" s="9" customFormat="1" ht="19.899999999999999" customHeight="1">
      <c r="B101" s="108"/>
      <c r="D101" s="109" t="s">
        <v>108</v>
      </c>
      <c r="E101" s="110"/>
      <c r="F101" s="110"/>
      <c r="G101" s="110"/>
      <c r="H101" s="110"/>
      <c r="I101" s="110"/>
      <c r="J101" s="111">
        <f>J208</f>
        <v>0</v>
      </c>
      <c r="L101" s="108"/>
    </row>
    <row r="102" spans="2:12" s="9" customFormat="1" ht="19.899999999999999" customHeight="1">
      <c r="B102" s="108"/>
      <c r="D102" s="109" t="s">
        <v>691</v>
      </c>
      <c r="E102" s="110"/>
      <c r="F102" s="110"/>
      <c r="G102" s="110"/>
      <c r="H102" s="110"/>
      <c r="I102" s="110"/>
      <c r="J102" s="111">
        <f>J211</f>
        <v>0</v>
      </c>
      <c r="L102" s="108"/>
    </row>
    <row r="103" spans="2:12" s="9" customFormat="1" ht="19.899999999999999" customHeight="1">
      <c r="B103" s="108"/>
      <c r="D103" s="109" t="s">
        <v>110</v>
      </c>
      <c r="E103" s="110"/>
      <c r="F103" s="110"/>
      <c r="G103" s="110"/>
      <c r="H103" s="110"/>
      <c r="I103" s="110"/>
      <c r="J103" s="111">
        <f>J216</f>
        <v>0</v>
      </c>
      <c r="L103" s="108"/>
    </row>
    <row r="104" spans="2:12" s="9" customFormat="1" ht="19.899999999999999" customHeight="1">
      <c r="B104" s="108"/>
      <c r="D104" s="109" t="s">
        <v>692</v>
      </c>
      <c r="E104" s="110"/>
      <c r="F104" s="110"/>
      <c r="G104" s="110"/>
      <c r="H104" s="110"/>
      <c r="I104" s="110"/>
      <c r="J104" s="111">
        <f>J226</f>
        <v>0</v>
      </c>
      <c r="L104" s="108"/>
    </row>
    <row r="105" spans="2:12" s="9" customFormat="1" ht="14.85" customHeight="1">
      <c r="B105" s="108"/>
      <c r="D105" s="109" t="s">
        <v>693</v>
      </c>
      <c r="E105" s="110"/>
      <c r="F105" s="110"/>
      <c r="G105" s="110"/>
      <c r="H105" s="110"/>
      <c r="I105" s="110"/>
      <c r="J105" s="111">
        <f>J246</f>
        <v>0</v>
      </c>
      <c r="L105" s="108"/>
    </row>
    <row r="106" spans="2:12" s="9" customFormat="1" ht="19.899999999999999" customHeight="1">
      <c r="B106" s="108"/>
      <c r="D106" s="109" t="s">
        <v>694</v>
      </c>
      <c r="E106" s="110"/>
      <c r="F106" s="110"/>
      <c r="G106" s="110"/>
      <c r="H106" s="110"/>
      <c r="I106" s="110"/>
      <c r="J106" s="111">
        <f>J248</f>
        <v>0</v>
      </c>
      <c r="L106" s="108"/>
    </row>
    <row r="107" spans="2:12" s="8" customFormat="1" ht="24.95" customHeight="1">
      <c r="B107" s="104"/>
      <c r="D107" s="105" t="s">
        <v>695</v>
      </c>
      <c r="E107" s="106"/>
      <c r="F107" s="106"/>
      <c r="G107" s="106"/>
      <c r="H107" s="106"/>
      <c r="I107" s="106"/>
      <c r="J107" s="107">
        <f>J253</f>
        <v>0</v>
      </c>
      <c r="L107" s="104"/>
    </row>
    <row r="108" spans="2:12" s="9" customFormat="1" ht="19.899999999999999" customHeight="1">
      <c r="B108" s="108"/>
      <c r="D108" s="109" t="s">
        <v>696</v>
      </c>
      <c r="E108" s="110"/>
      <c r="F108" s="110"/>
      <c r="G108" s="110"/>
      <c r="H108" s="110"/>
      <c r="I108" s="110"/>
      <c r="J108" s="111">
        <f>J254</f>
        <v>0</v>
      </c>
      <c r="L108" s="108"/>
    </row>
    <row r="109" spans="2:12" s="9" customFormat="1" ht="19.899999999999999" customHeight="1">
      <c r="B109" s="108"/>
      <c r="D109" s="109" t="s">
        <v>1369</v>
      </c>
      <c r="E109" s="110"/>
      <c r="F109" s="110"/>
      <c r="G109" s="110"/>
      <c r="H109" s="110"/>
      <c r="I109" s="110"/>
      <c r="J109" s="111">
        <f>J259</f>
        <v>0</v>
      </c>
      <c r="L109" s="108"/>
    </row>
    <row r="110" spans="2:12" s="1" customFormat="1" ht="21.75" customHeight="1">
      <c r="B110" s="28"/>
      <c r="L110" s="28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20" s="1" customFormat="1" ht="24.95" customHeight="1">
      <c r="B116" s="28"/>
      <c r="C116" s="20" t="s">
        <v>114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5" t="s">
        <v>14</v>
      </c>
      <c r="L118" s="28"/>
    </row>
    <row r="119" spans="2:20" s="1" customFormat="1" ht="16.5" customHeight="1">
      <c r="B119" s="28"/>
      <c r="E119" s="441" t="str">
        <f>E7</f>
        <v>Zajištění kapacity a kvality SV Pardubice</v>
      </c>
      <c r="F119" s="442"/>
      <c r="G119" s="442"/>
      <c r="H119" s="442"/>
      <c r="L119" s="28"/>
    </row>
    <row r="120" spans="2:20" s="1" customFormat="1" ht="12" customHeight="1">
      <c r="B120" s="28"/>
      <c r="C120" s="25" t="s">
        <v>98</v>
      </c>
      <c r="L120" s="28"/>
    </row>
    <row r="121" spans="2:20" s="1" customFormat="1" ht="16.5" customHeight="1">
      <c r="B121" s="28"/>
      <c r="E121" s="426" t="str">
        <f>E9</f>
        <v>SO_02 - Čerpací stanice</v>
      </c>
      <c r="F121" s="440"/>
      <c r="G121" s="440"/>
      <c r="H121" s="440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5" t="s">
        <v>18</v>
      </c>
      <c r="F123" s="23" t="str">
        <f>F12</f>
        <v xml:space="preserve"> </v>
      </c>
      <c r="I123" s="25" t="s">
        <v>20</v>
      </c>
      <c r="J123" s="48" t="str">
        <f>IF(J12="","",J12)</f>
        <v>21. 2. 2023</v>
      </c>
      <c r="L123" s="28"/>
    </row>
    <row r="124" spans="2:20" s="1" customFormat="1" ht="6.95" customHeight="1">
      <c r="B124" s="28"/>
      <c r="L124" s="28"/>
    </row>
    <row r="125" spans="2:20" s="1" customFormat="1" ht="15.2" customHeight="1">
      <c r="B125" s="28"/>
      <c r="C125" s="25" t="s">
        <v>22</v>
      </c>
      <c r="F125" s="23" t="str">
        <f>E15</f>
        <v xml:space="preserve"> </v>
      </c>
      <c r="I125" s="25" t="s">
        <v>26</v>
      </c>
      <c r="J125" s="26" t="str">
        <f>E21</f>
        <v>Ing. Jiří Forejtek</v>
      </c>
      <c r="L125" s="28"/>
    </row>
    <row r="126" spans="2:20" s="1" customFormat="1" ht="25.7" customHeight="1">
      <c r="B126" s="28"/>
      <c r="C126" s="25" t="s">
        <v>1088</v>
      </c>
      <c r="F126" s="23" t="str">
        <f>IF(E18="","",E18)</f>
        <v>Vyplň údaj</v>
      </c>
      <c r="I126" s="25" t="s">
        <v>29</v>
      </c>
      <c r="J126" s="26" t="str">
        <f>E24</f>
        <v>VIS s.r.o. Hradec Králové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12"/>
      <c r="C128" s="113" t="s">
        <v>115</v>
      </c>
      <c r="D128" s="114" t="s">
        <v>56</v>
      </c>
      <c r="E128" s="114" t="s">
        <v>52</v>
      </c>
      <c r="F128" s="114" t="s">
        <v>53</v>
      </c>
      <c r="G128" s="114" t="s">
        <v>116</v>
      </c>
      <c r="H128" s="114" t="s">
        <v>117</v>
      </c>
      <c r="I128" s="114" t="s">
        <v>118</v>
      </c>
      <c r="J128" s="115" t="s">
        <v>102</v>
      </c>
      <c r="K128" s="116" t="s">
        <v>119</v>
      </c>
      <c r="L128" s="112"/>
      <c r="M128" s="55" t="s">
        <v>1</v>
      </c>
      <c r="N128" s="56" t="s">
        <v>36</v>
      </c>
      <c r="O128" s="56" t="s">
        <v>120</v>
      </c>
      <c r="P128" s="56" t="s">
        <v>121</v>
      </c>
      <c r="Q128" s="56" t="s">
        <v>122</v>
      </c>
      <c r="R128" s="56" t="s">
        <v>123</v>
      </c>
      <c r="S128" s="56" t="s">
        <v>124</v>
      </c>
      <c r="T128" s="57" t="s">
        <v>125</v>
      </c>
    </row>
    <row r="129" spans="2:65" s="1" customFormat="1" ht="22.9" customHeight="1">
      <c r="B129" s="28"/>
      <c r="C129" s="60" t="s">
        <v>126</v>
      </c>
      <c r="J129" s="117">
        <f>BK129</f>
        <v>0</v>
      </c>
      <c r="L129" s="28"/>
      <c r="M129" s="58"/>
      <c r="N129" s="49"/>
      <c r="O129" s="49"/>
      <c r="P129" s="118">
        <f>P130+P253</f>
        <v>0</v>
      </c>
      <c r="Q129" s="49"/>
      <c r="R129" s="118">
        <f>R130+R253</f>
        <v>102.35909973</v>
      </c>
      <c r="S129" s="49"/>
      <c r="T129" s="119">
        <f>T130+T253</f>
        <v>2.9683000000000002</v>
      </c>
      <c r="AT129" s="16" t="s">
        <v>70</v>
      </c>
      <c r="AU129" s="16" t="s">
        <v>104</v>
      </c>
      <c r="BK129" s="120">
        <f>BK130+BK253</f>
        <v>0</v>
      </c>
    </row>
    <row r="130" spans="2:65" s="11" customFormat="1" ht="25.9" customHeight="1">
      <c r="B130" s="121"/>
      <c r="D130" s="122" t="s">
        <v>70</v>
      </c>
      <c r="E130" s="123" t="s">
        <v>127</v>
      </c>
      <c r="F130" s="123" t="s">
        <v>128</v>
      </c>
      <c r="I130" s="372"/>
      <c r="J130" s="124">
        <f>BK130</f>
        <v>0</v>
      </c>
      <c r="L130" s="121"/>
      <c r="M130" s="125"/>
      <c r="P130" s="126">
        <f>P131+P184+P203+P208+P211+P216+P226+P248</f>
        <v>0</v>
      </c>
      <c r="R130" s="126">
        <f>R131+R184+R203+R208+R211+R216+R226+R248</f>
        <v>102.27890373</v>
      </c>
      <c r="T130" s="127">
        <f>T131+T184+T203+T208+T211+T216+T226+T248</f>
        <v>2.9683000000000002</v>
      </c>
      <c r="AR130" s="122" t="s">
        <v>79</v>
      </c>
      <c r="AT130" s="128" t="s">
        <v>70</v>
      </c>
      <c r="AU130" s="128" t="s">
        <v>71</v>
      </c>
      <c r="AY130" s="122" t="s">
        <v>129</v>
      </c>
      <c r="BK130" s="129">
        <f>BK131+BK184+BK203+BK208+BK211+BK216+BK226+BK248</f>
        <v>0</v>
      </c>
    </row>
    <row r="131" spans="2:65" s="11" customFormat="1" ht="22.9" customHeight="1">
      <c r="B131" s="121"/>
      <c r="D131" s="122" t="s">
        <v>70</v>
      </c>
      <c r="E131" s="130" t="s">
        <v>79</v>
      </c>
      <c r="F131" s="130" t="s">
        <v>130</v>
      </c>
      <c r="I131" s="372"/>
      <c r="J131" s="131">
        <f>BK131</f>
        <v>0</v>
      </c>
      <c r="L131" s="121"/>
      <c r="M131" s="125"/>
      <c r="P131" s="126">
        <f>SUM(P132:P183)</f>
        <v>0</v>
      </c>
      <c r="R131" s="126">
        <f>SUM(R132:R183)</f>
        <v>1.71451</v>
      </c>
      <c r="T131" s="127">
        <f>SUM(T132:T183)</f>
        <v>2.8800000000000003</v>
      </c>
      <c r="AR131" s="122" t="s">
        <v>79</v>
      </c>
      <c r="AT131" s="128" t="s">
        <v>70</v>
      </c>
      <c r="AU131" s="128" t="s">
        <v>79</v>
      </c>
      <c r="AY131" s="122" t="s">
        <v>129</v>
      </c>
      <c r="BK131" s="129">
        <f>SUM(BK132:BK183)</f>
        <v>0</v>
      </c>
    </row>
    <row r="132" spans="2:65" s="1" customFormat="1" ht="24.2" customHeight="1">
      <c r="B132" s="28"/>
      <c r="C132" s="132" t="s">
        <v>79</v>
      </c>
      <c r="D132" s="132" t="s">
        <v>131</v>
      </c>
      <c r="E132" s="133" t="s">
        <v>697</v>
      </c>
      <c r="F132" s="134" t="s">
        <v>698</v>
      </c>
      <c r="G132" s="135" t="s">
        <v>134</v>
      </c>
      <c r="H132" s="136">
        <v>7.2</v>
      </c>
      <c r="I132" s="373"/>
      <c r="J132" s="137">
        <f>ROUND(I132*H132,2)</f>
        <v>0</v>
      </c>
      <c r="K132" s="138"/>
      <c r="L132" s="28"/>
      <c r="M132" s="374" t="s">
        <v>1</v>
      </c>
      <c r="N132" s="139" t="s">
        <v>37</v>
      </c>
      <c r="P132" s="140">
        <f>O132*H132</f>
        <v>0</v>
      </c>
      <c r="Q132" s="140">
        <v>0</v>
      </c>
      <c r="R132" s="140">
        <f>Q132*H132</f>
        <v>0</v>
      </c>
      <c r="S132" s="140">
        <v>0.4</v>
      </c>
      <c r="T132" s="141">
        <f>S132*H132</f>
        <v>2.8800000000000003</v>
      </c>
      <c r="AR132" s="142" t="s">
        <v>135</v>
      </c>
      <c r="AT132" s="142" t="s">
        <v>131</v>
      </c>
      <c r="AU132" s="142" t="s">
        <v>81</v>
      </c>
      <c r="AY132" s="16" t="s">
        <v>129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79</v>
      </c>
      <c r="BK132" s="143">
        <f>ROUND(I132*H132,2)</f>
        <v>0</v>
      </c>
      <c r="BL132" s="16" t="s">
        <v>135</v>
      </c>
      <c r="BM132" s="142" t="s">
        <v>699</v>
      </c>
    </row>
    <row r="133" spans="2:65" s="13" customFormat="1">
      <c r="B133" s="150"/>
      <c r="D133" s="145" t="s">
        <v>137</v>
      </c>
      <c r="E133" s="151" t="s">
        <v>1</v>
      </c>
      <c r="F133" s="152" t="s">
        <v>1370</v>
      </c>
      <c r="H133" s="153">
        <v>7.2</v>
      </c>
      <c r="I133" s="376"/>
      <c r="L133" s="150"/>
      <c r="M133" s="154"/>
      <c r="T133" s="155"/>
      <c r="AT133" s="151" t="s">
        <v>137</v>
      </c>
      <c r="AU133" s="151" t="s">
        <v>81</v>
      </c>
      <c r="AV133" s="13" t="s">
        <v>81</v>
      </c>
      <c r="AW133" s="13" t="s">
        <v>28</v>
      </c>
      <c r="AX133" s="13" t="s">
        <v>79</v>
      </c>
      <c r="AY133" s="151" t="s">
        <v>129</v>
      </c>
    </row>
    <row r="134" spans="2:65" s="1" customFormat="1" ht="24.2" customHeight="1">
      <c r="B134" s="28"/>
      <c r="C134" s="132" t="s">
        <v>81</v>
      </c>
      <c r="D134" s="132" t="s">
        <v>131</v>
      </c>
      <c r="E134" s="133" t="s">
        <v>700</v>
      </c>
      <c r="F134" s="134" t="s">
        <v>701</v>
      </c>
      <c r="G134" s="135" t="s">
        <v>158</v>
      </c>
      <c r="H134" s="136">
        <v>150</v>
      </c>
      <c r="I134" s="373"/>
      <c r="J134" s="137">
        <f>ROUND(I134*H134,2)</f>
        <v>0</v>
      </c>
      <c r="K134" s="138"/>
      <c r="L134" s="28"/>
      <c r="M134" s="374" t="s">
        <v>1</v>
      </c>
      <c r="N134" s="139" t="s">
        <v>37</v>
      </c>
      <c r="P134" s="140">
        <f>O134*H134</f>
        <v>0</v>
      </c>
      <c r="Q134" s="140">
        <v>4.0000000000000003E-5</v>
      </c>
      <c r="R134" s="140">
        <f>Q134*H134</f>
        <v>6.0000000000000001E-3</v>
      </c>
      <c r="S134" s="140">
        <v>0</v>
      </c>
      <c r="T134" s="141">
        <f>S134*H134</f>
        <v>0</v>
      </c>
      <c r="AR134" s="142" t="s">
        <v>135</v>
      </c>
      <c r="AT134" s="142" t="s">
        <v>131</v>
      </c>
      <c r="AU134" s="142" t="s">
        <v>81</v>
      </c>
      <c r="AY134" s="16" t="s">
        <v>129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79</v>
      </c>
      <c r="BK134" s="143">
        <f>ROUND(I134*H134,2)</f>
        <v>0</v>
      </c>
      <c r="BL134" s="16" t="s">
        <v>135</v>
      </c>
      <c r="BM134" s="142" t="s">
        <v>702</v>
      </c>
    </row>
    <row r="135" spans="2:65" s="13" customFormat="1">
      <c r="B135" s="150"/>
      <c r="D135" s="145" t="s">
        <v>137</v>
      </c>
      <c r="E135" s="151" t="s">
        <v>1</v>
      </c>
      <c r="F135" s="152" t="s">
        <v>703</v>
      </c>
      <c r="H135" s="153">
        <v>150</v>
      </c>
      <c r="I135" s="376"/>
      <c r="L135" s="150"/>
      <c r="M135" s="154"/>
      <c r="T135" s="155"/>
      <c r="AT135" s="151" t="s">
        <v>137</v>
      </c>
      <c r="AU135" s="151" t="s">
        <v>81</v>
      </c>
      <c r="AV135" s="13" t="s">
        <v>81</v>
      </c>
      <c r="AW135" s="13" t="s">
        <v>28</v>
      </c>
      <c r="AX135" s="13" t="s">
        <v>79</v>
      </c>
      <c r="AY135" s="151" t="s">
        <v>129</v>
      </c>
    </row>
    <row r="136" spans="2:65" s="1" customFormat="1" ht="24.2" customHeight="1">
      <c r="B136" s="28"/>
      <c r="C136" s="132" t="s">
        <v>144</v>
      </c>
      <c r="D136" s="132" t="s">
        <v>131</v>
      </c>
      <c r="E136" s="133" t="s">
        <v>704</v>
      </c>
      <c r="F136" s="134" t="s">
        <v>705</v>
      </c>
      <c r="G136" s="135" t="s">
        <v>163</v>
      </c>
      <c r="H136" s="136">
        <v>30</v>
      </c>
      <c r="I136" s="373"/>
      <c r="J136" s="137">
        <f>ROUND(I136*H136,2)</f>
        <v>0</v>
      </c>
      <c r="K136" s="138"/>
      <c r="L136" s="28"/>
      <c r="M136" s="374" t="s">
        <v>1</v>
      </c>
      <c r="N136" s="139" t="s">
        <v>37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135</v>
      </c>
      <c r="AT136" s="142" t="s">
        <v>131</v>
      </c>
      <c r="AU136" s="142" t="s">
        <v>81</v>
      </c>
      <c r="AY136" s="16" t="s">
        <v>129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79</v>
      </c>
      <c r="BK136" s="143">
        <f>ROUND(I136*H136,2)</f>
        <v>0</v>
      </c>
      <c r="BL136" s="16" t="s">
        <v>135</v>
      </c>
      <c r="BM136" s="142" t="s">
        <v>706</v>
      </c>
    </row>
    <row r="137" spans="2:65" s="1" customFormat="1" ht="24.2" customHeight="1">
      <c r="B137" s="28"/>
      <c r="C137" s="132" t="s">
        <v>135</v>
      </c>
      <c r="D137" s="367" t="s">
        <v>131</v>
      </c>
      <c r="E137" s="133" t="s">
        <v>187</v>
      </c>
      <c r="F137" s="134" t="s">
        <v>188</v>
      </c>
      <c r="G137" s="135" t="s">
        <v>134</v>
      </c>
      <c r="H137" s="136">
        <v>63</v>
      </c>
      <c r="I137" s="373"/>
      <c r="J137" s="137">
        <f>ROUND(I137*H137,2)</f>
        <v>0</v>
      </c>
      <c r="K137" s="138"/>
      <c r="L137" s="28"/>
      <c r="M137" s="374" t="s">
        <v>1</v>
      </c>
      <c r="N137" s="139" t="s">
        <v>37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135</v>
      </c>
      <c r="AT137" s="142" t="s">
        <v>131</v>
      </c>
      <c r="AU137" s="142" t="s">
        <v>81</v>
      </c>
      <c r="AY137" s="16" t="s">
        <v>129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79</v>
      </c>
      <c r="BK137" s="143">
        <f>ROUND(I137*H137,2)</f>
        <v>0</v>
      </c>
      <c r="BL137" s="16" t="s">
        <v>135</v>
      </c>
      <c r="BM137" s="142" t="s">
        <v>707</v>
      </c>
    </row>
    <row r="138" spans="2:65" s="12" customFormat="1">
      <c r="B138" s="144"/>
      <c r="D138" s="145" t="s">
        <v>137</v>
      </c>
      <c r="E138" s="146" t="s">
        <v>1</v>
      </c>
      <c r="F138" s="147" t="s">
        <v>1371</v>
      </c>
      <c r="H138" s="146" t="s">
        <v>1</v>
      </c>
      <c r="I138" s="375"/>
      <c r="L138" s="144"/>
      <c r="M138" s="148"/>
      <c r="T138" s="149"/>
      <c r="AT138" s="146" t="s">
        <v>137</v>
      </c>
      <c r="AU138" s="146" t="s">
        <v>81</v>
      </c>
      <c r="AV138" s="12" t="s">
        <v>79</v>
      </c>
      <c r="AW138" s="12" t="s">
        <v>28</v>
      </c>
      <c r="AX138" s="12" t="s">
        <v>71</v>
      </c>
      <c r="AY138" s="146" t="s">
        <v>129</v>
      </c>
    </row>
    <row r="139" spans="2:65" s="13" customFormat="1">
      <c r="B139" s="150"/>
      <c r="D139" s="145" t="s">
        <v>137</v>
      </c>
      <c r="E139" s="151" t="s">
        <v>1</v>
      </c>
      <c r="F139" s="152" t="s">
        <v>1372</v>
      </c>
      <c r="H139" s="153">
        <v>63</v>
      </c>
      <c r="I139" s="376"/>
      <c r="L139" s="150"/>
      <c r="M139" s="154"/>
      <c r="T139" s="155"/>
      <c r="AT139" s="151" t="s">
        <v>137</v>
      </c>
      <c r="AU139" s="151" t="s">
        <v>81</v>
      </c>
      <c r="AV139" s="13" t="s">
        <v>81</v>
      </c>
      <c r="AW139" s="13" t="s">
        <v>28</v>
      </c>
      <c r="AX139" s="13" t="s">
        <v>79</v>
      </c>
      <c r="AY139" s="151" t="s">
        <v>129</v>
      </c>
    </row>
    <row r="140" spans="2:65" s="1" customFormat="1" ht="33" customHeight="1">
      <c r="B140" s="28"/>
      <c r="C140" s="132" t="s">
        <v>155</v>
      </c>
      <c r="D140" s="367" t="s">
        <v>131</v>
      </c>
      <c r="E140" s="133" t="s">
        <v>206</v>
      </c>
      <c r="F140" s="134" t="s">
        <v>207</v>
      </c>
      <c r="G140" s="135" t="s">
        <v>197</v>
      </c>
      <c r="H140" s="136">
        <v>80.265000000000001</v>
      </c>
      <c r="I140" s="373"/>
      <c r="J140" s="137">
        <f>ROUND(I140*H140,2)</f>
        <v>0</v>
      </c>
      <c r="K140" s="138"/>
      <c r="L140" s="28"/>
      <c r="M140" s="374" t="s">
        <v>1</v>
      </c>
      <c r="N140" s="139" t="s">
        <v>37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135</v>
      </c>
      <c r="AT140" s="142" t="s">
        <v>131</v>
      </c>
      <c r="AU140" s="142" t="s">
        <v>81</v>
      </c>
      <c r="AY140" s="16" t="s">
        <v>129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79</v>
      </c>
      <c r="BK140" s="143">
        <f>ROUND(I140*H140,2)</f>
        <v>0</v>
      </c>
      <c r="BL140" s="16" t="s">
        <v>135</v>
      </c>
      <c r="BM140" s="142" t="s">
        <v>708</v>
      </c>
    </row>
    <row r="141" spans="2:65" s="12" customFormat="1">
      <c r="B141" s="144"/>
      <c r="D141" s="145" t="s">
        <v>137</v>
      </c>
      <c r="E141" s="146" t="s">
        <v>1</v>
      </c>
      <c r="F141" s="147" t="s">
        <v>709</v>
      </c>
      <c r="H141" s="146" t="s">
        <v>1</v>
      </c>
      <c r="I141" s="375"/>
      <c r="L141" s="144"/>
      <c r="M141" s="148"/>
      <c r="T141" s="149"/>
      <c r="AT141" s="146" t="s">
        <v>137</v>
      </c>
      <c r="AU141" s="146" t="s">
        <v>81</v>
      </c>
      <c r="AV141" s="12" t="s">
        <v>79</v>
      </c>
      <c r="AW141" s="12" t="s">
        <v>28</v>
      </c>
      <c r="AX141" s="12" t="s">
        <v>71</v>
      </c>
      <c r="AY141" s="146" t="s">
        <v>129</v>
      </c>
    </row>
    <row r="142" spans="2:65" s="13" customFormat="1">
      <c r="B142" s="150"/>
      <c r="D142" s="145" t="s">
        <v>137</v>
      </c>
      <c r="E142" s="151" t="s">
        <v>1</v>
      </c>
      <c r="F142" s="152" t="s">
        <v>1373</v>
      </c>
      <c r="H142" s="153">
        <v>79.05</v>
      </c>
      <c r="I142" s="376"/>
      <c r="L142" s="150"/>
      <c r="M142" s="154"/>
      <c r="T142" s="155"/>
      <c r="AT142" s="151" t="s">
        <v>137</v>
      </c>
      <c r="AU142" s="151" t="s">
        <v>81</v>
      </c>
      <c r="AV142" s="13" t="s">
        <v>81</v>
      </c>
      <c r="AW142" s="13" t="s">
        <v>28</v>
      </c>
      <c r="AX142" s="13" t="s">
        <v>71</v>
      </c>
      <c r="AY142" s="151" t="s">
        <v>129</v>
      </c>
    </row>
    <row r="143" spans="2:65" s="13" customFormat="1">
      <c r="B143" s="150"/>
      <c r="D143" s="145" t="s">
        <v>137</v>
      </c>
      <c r="E143" s="151" t="s">
        <v>1</v>
      </c>
      <c r="F143" s="152" t="s">
        <v>1374</v>
      </c>
      <c r="H143" s="153">
        <v>1.2150000000000001</v>
      </c>
      <c r="I143" s="376"/>
      <c r="L143" s="150"/>
      <c r="M143" s="154"/>
      <c r="T143" s="155"/>
      <c r="AT143" s="151" t="s">
        <v>137</v>
      </c>
      <c r="AU143" s="151" t="s">
        <v>81</v>
      </c>
      <c r="AV143" s="13" t="s">
        <v>81</v>
      </c>
      <c r="AW143" s="13" t="s">
        <v>28</v>
      </c>
      <c r="AX143" s="13" t="s">
        <v>71</v>
      </c>
      <c r="AY143" s="151" t="s">
        <v>129</v>
      </c>
    </row>
    <row r="144" spans="2:65" s="14" customFormat="1">
      <c r="B144" s="156"/>
      <c r="D144" s="145" t="s">
        <v>137</v>
      </c>
      <c r="E144" s="157" t="s">
        <v>1</v>
      </c>
      <c r="F144" s="158" t="s">
        <v>142</v>
      </c>
      <c r="H144" s="159">
        <v>80.265000000000001</v>
      </c>
      <c r="I144" s="377"/>
      <c r="L144" s="156"/>
      <c r="M144" s="160"/>
      <c r="T144" s="161"/>
      <c r="AT144" s="157" t="s">
        <v>137</v>
      </c>
      <c r="AU144" s="157" t="s">
        <v>81</v>
      </c>
      <c r="AV144" s="14" t="s">
        <v>135</v>
      </c>
      <c r="AW144" s="14" t="s">
        <v>28</v>
      </c>
      <c r="AX144" s="14" t="s">
        <v>79</v>
      </c>
      <c r="AY144" s="157" t="s">
        <v>129</v>
      </c>
    </row>
    <row r="145" spans="2:65" s="1" customFormat="1" ht="33" customHeight="1">
      <c r="B145" s="28"/>
      <c r="C145" s="132" t="s">
        <v>160</v>
      </c>
      <c r="D145" s="367" t="s">
        <v>131</v>
      </c>
      <c r="E145" s="133" t="s">
        <v>213</v>
      </c>
      <c r="F145" s="134" t="s">
        <v>214</v>
      </c>
      <c r="G145" s="135" t="s">
        <v>197</v>
      </c>
      <c r="H145" s="136">
        <v>80.265000000000001</v>
      </c>
      <c r="I145" s="373"/>
      <c r="J145" s="137">
        <f>ROUND(I145*H145,2)</f>
        <v>0</v>
      </c>
      <c r="K145" s="138"/>
      <c r="L145" s="28"/>
      <c r="M145" s="374" t="s">
        <v>1</v>
      </c>
      <c r="N145" s="139" t="s">
        <v>37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135</v>
      </c>
      <c r="AT145" s="142" t="s">
        <v>131</v>
      </c>
      <c r="AU145" s="142" t="s">
        <v>81</v>
      </c>
      <c r="AY145" s="16" t="s">
        <v>129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79</v>
      </c>
      <c r="BK145" s="143">
        <f>ROUND(I145*H145,2)</f>
        <v>0</v>
      </c>
      <c r="BL145" s="16" t="s">
        <v>135</v>
      </c>
      <c r="BM145" s="142" t="s">
        <v>710</v>
      </c>
    </row>
    <row r="146" spans="2:65" s="12" customFormat="1">
      <c r="B146" s="144"/>
      <c r="D146" s="145" t="s">
        <v>137</v>
      </c>
      <c r="E146" s="146" t="s">
        <v>1</v>
      </c>
      <c r="F146" s="147" t="s">
        <v>709</v>
      </c>
      <c r="H146" s="146" t="s">
        <v>1</v>
      </c>
      <c r="I146" s="375"/>
      <c r="L146" s="144"/>
      <c r="M146" s="148"/>
      <c r="T146" s="149"/>
      <c r="AT146" s="146" t="s">
        <v>137</v>
      </c>
      <c r="AU146" s="146" t="s">
        <v>81</v>
      </c>
      <c r="AV146" s="12" t="s">
        <v>79</v>
      </c>
      <c r="AW146" s="12" t="s">
        <v>28</v>
      </c>
      <c r="AX146" s="12" t="s">
        <v>71</v>
      </c>
      <c r="AY146" s="146" t="s">
        <v>129</v>
      </c>
    </row>
    <row r="147" spans="2:65" s="13" customFormat="1">
      <c r="B147" s="150"/>
      <c r="D147" s="145" t="s">
        <v>137</v>
      </c>
      <c r="E147" s="151" t="s">
        <v>1</v>
      </c>
      <c r="F147" s="152" t="s">
        <v>1373</v>
      </c>
      <c r="H147" s="153">
        <v>79.05</v>
      </c>
      <c r="I147" s="376"/>
      <c r="L147" s="150"/>
      <c r="M147" s="154"/>
      <c r="T147" s="155"/>
      <c r="AT147" s="151" t="s">
        <v>137</v>
      </c>
      <c r="AU147" s="151" t="s">
        <v>81</v>
      </c>
      <c r="AV147" s="13" t="s">
        <v>81</v>
      </c>
      <c r="AW147" s="13" t="s">
        <v>28</v>
      </c>
      <c r="AX147" s="13" t="s">
        <v>71</v>
      </c>
      <c r="AY147" s="151" t="s">
        <v>129</v>
      </c>
    </row>
    <row r="148" spans="2:65" s="13" customFormat="1">
      <c r="B148" s="150"/>
      <c r="D148" s="145" t="s">
        <v>137</v>
      </c>
      <c r="E148" s="151" t="s">
        <v>1</v>
      </c>
      <c r="F148" s="152" t="s">
        <v>1374</v>
      </c>
      <c r="H148" s="153">
        <v>1.2150000000000001</v>
      </c>
      <c r="I148" s="376"/>
      <c r="L148" s="150"/>
      <c r="M148" s="154"/>
      <c r="T148" s="155"/>
      <c r="AT148" s="151" t="s">
        <v>137</v>
      </c>
      <c r="AU148" s="151" t="s">
        <v>81</v>
      </c>
      <c r="AV148" s="13" t="s">
        <v>81</v>
      </c>
      <c r="AW148" s="13" t="s">
        <v>28</v>
      </c>
      <c r="AX148" s="13" t="s">
        <v>71</v>
      </c>
      <c r="AY148" s="151" t="s">
        <v>129</v>
      </c>
    </row>
    <row r="149" spans="2:65" s="14" customFormat="1">
      <c r="B149" s="156"/>
      <c r="D149" s="145" t="s">
        <v>137</v>
      </c>
      <c r="E149" s="157" t="s">
        <v>1</v>
      </c>
      <c r="F149" s="158" t="s">
        <v>142</v>
      </c>
      <c r="H149" s="159">
        <v>80.265000000000001</v>
      </c>
      <c r="I149" s="377"/>
      <c r="L149" s="156"/>
      <c r="M149" s="160"/>
      <c r="T149" s="161"/>
      <c r="AT149" s="157" t="s">
        <v>137</v>
      </c>
      <c r="AU149" s="157" t="s">
        <v>81</v>
      </c>
      <c r="AV149" s="14" t="s">
        <v>135</v>
      </c>
      <c r="AW149" s="14" t="s">
        <v>28</v>
      </c>
      <c r="AX149" s="14" t="s">
        <v>79</v>
      </c>
      <c r="AY149" s="157" t="s">
        <v>129</v>
      </c>
    </row>
    <row r="150" spans="2:65" s="1" customFormat="1" ht="24.2" customHeight="1">
      <c r="B150" s="28"/>
      <c r="C150" s="132" t="s">
        <v>166</v>
      </c>
      <c r="D150" s="132" t="s">
        <v>131</v>
      </c>
      <c r="E150" s="133" t="s">
        <v>711</v>
      </c>
      <c r="F150" s="134" t="s">
        <v>712</v>
      </c>
      <c r="G150" s="135" t="s">
        <v>134</v>
      </c>
      <c r="H150" s="136">
        <v>159.5</v>
      </c>
      <c r="I150" s="373"/>
      <c r="J150" s="137">
        <f>ROUND(I150*H150,2)</f>
        <v>0</v>
      </c>
      <c r="K150" s="138"/>
      <c r="L150" s="28"/>
      <c r="M150" s="374" t="s">
        <v>1</v>
      </c>
      <c r="N150" s="139" t="s">
        <v>37</v>
      </c>
      <c r="P150" s="140">
        <f>O150*H150</f>
        <v>0</v>
      </c>
      <c r="Q150" s="140">
        <v>1.4999999999999999E-4</v>
      </c>
      <c r="R150" s="140">
        <f>Q150*H150</f>
        <v>2.3924999999999998E-2</v>
      </c>
      <c r="S150" s="140">
        <v>0</v>
      </c>
      <c r="T150" s="141">
        <f>S150*H150</f>
        <v>0</v>
      </c>
      <c r="AR150" s="142" t="s">
        <v>135</v>
      </c>
      <c r="AT150" s="142" t="s">
        <v>131</v>
      </c>
      <c r="AU150" s="142" t="s">
        <v>81</v>
      </c>
      <c r="AY150" s="16" t="s">
        <v>129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79</v>
      </c>
      <c r="BK150" s="143">
        <f>ROUND(I150*H150,2)</f>
        <v>0</v>
      </c>
      <c r="BL150" s="16" t="s">
        <v>135</v>
      </c>
      <c r="BM150" s="142" t="s">
        <v>713</v>
      </c>
    </row>
    <row r="151" spans="2:65" s="13" customFormat="1">
      <c r="B151" s="150"/>
      <c r="D151" s="145" t="s">
        <v>137</v>
      </c>
      <c r="E151" s="151" t="s">
        <v>1</v>
      </c>
      <c r="F151" s="152" t="s">
        <v>714</v>
      </c>
      <c r="H151" s="153">
        <v>159.5</v>
      </c>
      <c r="I151" s="376"/>
      <c r="L151" s="150"/>
      <c r="M151" s="154"/>
      <c r="T151" s="155"/>
      <c r="AT151" s="151" t="s">
        <v>137</v>
      </c>
      <c r="AU151" s="151" t="s">
        <v>81</v>
      </c>
      <c r="AV151" s="13" t="s">
        <v>81</v>
      </c>
      <c r="AW151" s="13" t="s">
        <v>28</v>
      </c>
      <c r="AX151" s="13" t="s">
        <v>79</v>
      </c>
      <c r="AY151" s="151" t="s">
        <v>129</v>
      </c>
    </row>
    <row r="152" spans="2:65" s="1" customFormat="1" ht="24.2" customHeight="1">
      <c r="B152" s="28"/>
      <c r="C152" s="132" t="s">
        <v>172</v>
      </c>
      <c r="D152" s="132" t="s">
        <v>131</v>
      </c>
      <c r="E152" s="133" t="s">
        <v>715</v>
      </c>
      <c r="F152" s="134" t="s">
        <v>716</v>
      </c>
      <c r="G152" s="135" t="s">
        <v>134</v>
      </c>
      <c r="H152" s="136">
        <v>159.5</v>
      </c>
      <c r="I152" s="373"/>
      <c r="J152" s="137">
        <f>ROUND(I152*H152,2)</f>
        <v>0</v>
      </c>
      <c r="K152" s="138"/>
      <c r="L152" s="28"/>
      <c r="M152" s="374" t="s">
        <v>1</v>
      </c>
      <c r="N152" s="139" t="s">
        <v>37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135</v>
      </c>
      <c r="AT152" s="142" t="s">
        <v>131</v>
      </c>
      <c r="AU152" s="142" t="s">
        <v>81</v>
      </c>
      <c r="AY152" s="16" t="s">
        <v>129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79</v>
      </c>
      <c r="BK152" s="143">
        <f>ROUND(I152*H152,2)</f>
        <v>0</v>
      </c>
      <c r="BL152" s="16" t="s">
        <v>135</v>
      </c>
      <c r="BM152" s="142" t="s">
        <v>717</v>
      </c>
    </row>
    <row r="153" spans="2:65" s="1" customFormat="1" ht="33" customHeight="1">
      <c r="B153" s="28"/>
      <c r="C153" s="132" t="s">
        <v>177</v>
      </c>
      <c r="D153" s="132" t="s">
        <v>131</v>
      </c>
      <c r="E153" s="133" t="s">
        <v>718</v>
      </c>
      <c r="F153" s="134" t="s">
        <v>719</v>
      </c>
      <c r="G153" s="135" t="s">
        <v>134</v>
      </c>
      <c r="H153" s="136">
        <v>159.5</v>
      </c>
      <c r="I153" s="373"/>
      <c r="J153" s="137">
        <f>ROUND(I153*H153,2)</f>
        <v>0</v>
      </c>
      <c r="K153" s="138"/>
      <c r="L153" s="28"/>
      <c r="M153" s="374" t="s">
        <v>1</v>
      </c>
      <c r="N153" s="139" t="s">
        <v>37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135</v>
      </c>
      <c r="AT153" s="142" t="s">
        <v>131</v>
      </c>
      <c r="AU153" s="142" t="s">
        <v>81</v>
      </c>
      <c r="AY153" s="16" t="s">
        <v>129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79</v>
      </c>
      <c r="BK153" s="143">
        <f>ROUND(I153*H153,2)</f>
        <v>0</v>
      </c>
      <c r="BL153" s="16" t="s">
        <v>135</v>
      </c>
      <c r="BM153" s="142" t="s">
        <v>720</v>
      </c>
    </row>
    <row r="154" spans="2:65" s="1" customFormat="1" ht="16.5" customHeight="1">
      <c r="B154" s="28"/>
      <c r="C154" s="164" t="s">
        <v>182</v>
      </c>
      <c r="D154" s="164" t="s">
        <v>285</v>
      </c>
      <c r="E154" s="165" t="s">
        <v>721</v>
      </c>
      <c r="F154" s="166" t="s">
        <v>722</v>
      </c>
      <c r="G154" s="167" t="s">
        <v>134</v>
      </c>
      <c r="H154" s="168">
        <v>159.5</v>
      </c>
      <c r="I154" s="379"/>
      <c r="J154" s="169">
        <f>ROUND(I154*H154,2)</f>
        <v>0</v>
      </c>
      <c r="K154" s="170"/>
      <c r="L154" s="171"/>
      <c r="M154" s="380" t="s">
        <v>1</v>
      </c>
      <c r="N154" s="172" t="s">
        <v>37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172</v>
      </c>
      <c r="AT154" s="142" t="s">
        <v>285</v>
      </c>
      <c r="AU154" s="142" t="s">
        <v>81</v>
      </c>
      <c r="AY154" s="16" t="s">
        <v>129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79</v>
      </c>
      <c r="BK154" s="143">
        <f>ROUND(I154*H154,2)</f>
        <v>0</v>
      </c>
      <c r="BL154" s="16" t="s">
        <v>135</v>
      </c>
      <c r="BM154" s="142" t="s">
        <v>723</v>
      </c>
    </row>
    <row r="155" spans="2:65" s="1" customFormat="1" ht="37.9" customHeight="1">
      <c r="B155" s="28"/>
      <c r="C155" s="132" t="s">
        <v>186</v>
      </c>
      <c r="D155" s="367" t="s">
        <v>131</v>
      </c>
      <c r="E155" s="133" t="s">
        <v>724</v>
      </c>
      <c r="F155" s="134" t="s">
        <v>725</v>
      </c>
      <c r="G155" s="135" t="s">
        <v>197</v>
      </c>
      <c r="H155" s="136">
        <v>21.11</v>
      </c>
      <c r="I155" s="373"/>
      <c r="J155" s="137">
        <f>ROUND(I155*H155,2)</f>
        <v>0</v>
      </c>
      <c r="K155" s="138"/>
      <c r="L155" s="28"/>
      <c r="M155" s="374" t="s">
        <v>1</v>
      </c>
      <c r="N155" s="139" t="s">
        <v>37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135</v>
      </c>
      <c r="AT155" s="142" t="s">
        <v>131</v>
      </c>
      <c r="AU155" s="142" t="s">
        <v>81</v>
      </c>
      <c r="AY155" s="16" t="s">
        <v>129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79</v>
      </c>
      <c r="BK155" s="143">
        <f>ROUND(I155*H155,2)</f>
        <v>0</v>
      </c>
      <c r="BL155" s="16" t="s">
        <v>135</v>
      </c>
      <c r="BM155" s="142" t="s">
        <v>726</v>
      </c>
    </row>
    <row r="156" spans="2:65" s="12" customFormat="1">
      <c r="B156" s="144"/>
      <c r="D156" s="145" t="s">
        <v>137</v>
      </c>
      <c r="E156" s="146" t="s">
        <v>1</v>
      </c>
      <c r="F156" s="147" t="s">
        <v>727</v>
      </c>
      <c r="H156" s="146" t="s">
        <v>1</v>
      </c>
      <c r="I156" s="375"/>
      <c r="L156" s="144"/>
      <c r="M156" s="148"/>
      <c r="T156" s="149"/>
      <c r="AT156" s="146" t="s">
        <v>137</v>
      </c>
      <c r="AU156" s="146" t="s">
        <v>81</v>
      </c>
      <c r="AV156" s="12" t="s">
        <v>79</v>
      </c>
      <c r="AW156" s="12" t="s">
        <v>28</v>
      </c>
      <c r="AX156" s="12" t="s">
        <v>71</v>
      </c>
      <c r="AY156" s="146" t="s">
        <v>129</v>
      </c>
    </row>
    <row r="157" spans="2:65" s="13" customFormat="1">
      <c r="B157" s="150"/>
      <c r="D157" s="145" t="s">
        <v>137</v>
      </c>
      <c r="E157" s="151" t="s">
        <v>1</v>
      </c>
      <c r="F157" s="152" t="s">
        <v>1375</v>
      </c>
      <c r="H157" s="153">
        <v>8.125</v>
      </c>
      <c r="I157" s="376"/>
      <c r="L157" s="150"/>
      <c r="M157" s="154"/>
      <c r="T157" s="155"/>
      <c r="AT157" s="151" t="s">
        <v>137</v>
      </c>
      <c r="AU157" s="151" t="s">
        <v>81</v>
      </c>
      <c r="AV157" s="13" t="s">
        <v>81</v>
      </c>
      <c r="AW157" s="13" t="s">
        <v>28</v>
      </c>
      <c r="AX157" s="13" t="s">
        <v>71</v>
      </c>
      <c r="AY157" s="151" t="s">
        <v>129</v>
      </c>
    </row>
    <row r="158" spans="2:65" s="13" customFormat="1">
      <c r="B158" s="150"/>
      <c r="D158" s="145" t="s">
        <v>137</v>
      </c>
      <c r="E158" s="151" t="s">
        <v>1</v>
      </c>
      <c r="F158" s="152" t="s">
        <v>1376</v>
      </c>
      <c r="H158" s="153">
        <v>2.4300000000000002</v>
      </c>
      <c r="I158" s="376"/>
      <c r="L158" s="150"/>
      <c r="M158" s="154"/>
      <c r="T158" s="155"/>
      <c r="AT158" s="151" t="s">
        <v>137</v>
      </c>
      <c r="AU158" s="151" t="s">
        <v>81</v>
      </c>
      <c r="AV158" s="13" t="s">
        <v>81</v>
      </c>
      <c r="AW158" s="13" t="s">
        <v>28</v>
      </c>
      <c r="AX158" s="13" t="s">
        <v>71</v>
      </c>
      <c r="AY158" s="151" t="s">
        <v>129</v>
      </c>
    </row>
    <row r="159" spans="2:65" s="14" customFormat="1">
      <c r="B159" s="156"/>
      <c r="D159" s="145" t="s">
        <v>137</v>
      </c>
      <c r="E159" s="157" t="s">
        <v>1</v>
      </c>
      <c r="F159" s="158" t="s">
        <v>142</v>
      </c>
      <c r="H159" s="159">
        <v>10.555</v>
      </c>
      <c r="I159" s="377"/>
      <c r="L159" s="156"/>
      <c r="M159" s="160"/>
      <c r="T159" s="161"/>
      <c r="AT159" s="157" t="s">
        <v>137</v>
      </c>
      <c r="AU159" s="157" t="s">
        <v>81</v>
      </c>
      <c r="AV159" s="14" t="s">
        <v>135</v>
      </c>
      <c r="AW159" s="14" t="s">
        <v>28</v>
      </c>
      <c r="AX159" s="14" t="s">
        <v>79</v>
      </c>
      <c r="AY159" s="157" t="s">
        <v>129</v>
      </c>
    </row>
    <row r="160" spans="2:65" s="13" customFormat="1">
      <c r="B160" s="150"/>
      <c r="D160" s="145" t="s">
        <v>137</v>
      </c>
      <c r="F160" s="152" t="s">
        <v>1377</v>
      </c>
      <c r="H160" s="153">
        <v>21.11</v>
      </c>
      <c r="I160" s="376"/>
      <c r="L160" s="150"/>
      <c r="M160" s="154"/>
      <c r="T160" s="155"/>
      <c r="AT160" s="151" t="s">
        <v>137</v>
      </c>
      <c r="AU160" s="151" t="s">
        <v>81</v>
      </c>
      <c r="AV160" s="13" t="s">
        <v>81</v>
      </c>
      <c r="AW160" s="13" t="s">
        <v>4</v>
      </c>
      <c r="AX160" s="13" t="s">
        <v>79</v>
      </c>
      <c r="AY160" s="151" t="s">
        <v>129</v>
      </c>
    </row>
    <row r="161" spans="2:65" s="1" customFormat="1" ht="37.9" customHeight="1">
      <c r="B161" s="28"/>
      <c r="C161" s="132" t="s">
        <v>194</v>
      </c>
      <c r="D161" s="367" t="s">
        <v>131</v>
      </c>
      <c r="E161" s="133" t="s">
        <v>728</v>
      </c>
      <c r="F161" s="134" t="s">
        <v>729</v>
      </c>
      <c r="G161" s="135" t="s">
        <v>197</v>
      </c>
      <c r="H161" s="136">
        <v>105.55</v>
      </c>
      <c r="I161" s="373"/>
      <c r="J161" s="137">
        <f>ROUND(I161*H161,2)</f>
        <v>0</v>
      </c>
      <c r="K161" s="138"/>
      <c r="L161" s="28"/>
      <c r="M161" s="374" t="s">
        <v>1</v>
      </c>
      <c r="N161" s="139" t="s">
        <v>37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135</v>
      </c>
      <c r="AT161" s="142" t="s">
        <v>131</v>
      </c>
      <c r="AU161" s="142" t="s">
        <v>81</v>
      </c>
      <c r="AY161" s="16" t="s">
        <v>129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79</v>
      </c>
      <c r="BK161" s="143">
        <f>ROUND(I161*H161,2)</f>
        <v>0</v>
      </c>
      <c r="BL161" s="16" t="s">
        <v>135</v>
      </c>
      <c r="BM161" s="142" t="s">
        <v>730</v>
      </c>
    </row>
    <row r="162" spans="2:65" s="13" customFormat="1">
      <c r="B162" s="150"/>
      <c r="D162" s="145" t="s">
        <v>137</v>
      </c>
      <c r="F162" s="152" t="s">
        <v>1378</v>
      </c>
      <c r="H162" s="153">
        <v>105.55</v>
      </c>
      <c r="I162" s="376"/>
      <c r="L162" s="150"/>
      <c r="M162" s="154"/>
      <c r="T162" s="155"/>
      <c r="AT162" s="151" t="s">
        <v>137</v>
      </c>
      <c r="AU162" s="151" t="s">
        <v>81</v>
      </c>
      <c r="AV162" s="13" t="s">
        <v>81</v>
      </c>
      <c r="AW162" s="13" t="s">
        <v>4</v>
      </c>
      <c r="AX162" s="13" t="s">
        <v>79</v>
      </c>
      <c r="AY162" s="151" t="s">
        <v>129</v>
      </c>
    </row>
    <row r="163" spans="2:65" s="1" customFormat="1" ht="37.9" customHeight="1">
      <c r="B163" s="28"/>
      <c r="C163" s="132" t="s">
        <v>200</v>
      </c>
      <c r="D163" s="132" t="s">
        <v>131</v>
      </c>
      <c r="E163" s="133" t="s">
        <v>263</v>
      </c>
      <c r="F163" s="134" t="s">
        <v>264</v>
      </c>
      <c r="G163" s="135" t="s">
        <v>197</v>
      </c>
      <c r="H163" s="136">
        <v>79.05</v>
      </c>
      <c r="I163" s="373"/>
      <c r="J163" s="137">
        <f>ROUND(I163*H163,2)</f>
        <v>0</v>
      </c>
      <c r="K163" s="138"/>
      <c r="L163" s="28"/>
      <c r="M163" s="374" t="s">
        <v>1</v>
      </c>
      <c r="N163" s="139" t="s">
        <v>37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135</v>
      </c>
      <c r="AT163" s="142" t="s">
        <v>131</v>
      </c>
      <c r="AU163" s="142" t="s">
        <v>81</v>
      </c>
      <c r="AY163" s="16" t="s">
        <v>129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79</v>
      </c>
      <c r="BK163" s="143">
        <f>ROUND(I163*H163,2)</f>
        <v>0</v>
      </c>
      <c r="BL163" s="16" t="s">
        <v>135</v>
      </c>
      <c r="BM163" s="142" t="s">
        <v>731</v>
      </c>
    </row>
    <row r="164" spans="2:65" s="1" customFormat="1" ht="29.25">
      <c r="B164" s="28"/>
      <c r="D164" s="145" t="s">
        <v>151</v>
      </c>
      <c r="F164" s="162" t="s">
        <v>732</v>
      </c>
      <c r="I164" s="378"/>
      <c r="L164" s="28"/>
      <c r="M164" s="163"/>
      <c r="T164" s="52"/>
      <c r="AT164" s="16" t="s">
        <v>151</v>
      </c>
      <c r="AU164" s="16" t="s">
        <v>81</v>
      </c>
    </row>
    <row r="165" spans="2:65" s="1" customFormat="1" ht="37.9" customHeight="1">
      <c r="B165" s="28"/>
      <c r="C165" s="132" t="s">
        <v>205</v>
      </c>
      <c r="D165" s="132" t="s">
        <v>131</v>
      </c>
      <c r="E165" s="133" t="s">
        <v>267</v>
      </c>
      <c r="F165" s="134" t="s">
        <v>268</v>
      </c>
      <c r="G165" s="135" t="s">
        <v>197</v>
      </c>
      <c r="H165" s="136">
        <v>790.5</v>
      </c>
      <c r="I165" s="373"/>
      <c r="J165" s="137">
        <f>ROUND(I165*H165,2)</f>
        <v>0</v>
      </c>
      <c r="K165" s="138"/>
      <c r="L165" s="28"/>
      <c r="M165" s="374" t="s">
        <v>1</v>
      </c>
      <c r="N165" s="139" t="s">
        <v>37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135</v>
      </c>
      <c r="AT165" s="142" t="s">
        <v>131</v>
      </c>
      <c r="AU165" s="142" t="s">
        <v>81</v>
      </c>
      <c r="AY165" s="16" t="s">
        <v>129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79</v>
      </c>
      <c r="BK165" s="143">
        <f>ROUND(I165*H165,2)</f>
        <v>0</v>
      </c>
      <c r="BL165" s="16" t="s">
        <v>135</v>
      </c>
      <c r="BM165" s="142" t="s">
        <v>733</v>
      </c>
    </row>
    <row r="166" spans="2:65" s="13" customFormat="1">
      <c r="B166" s="150"/>
      <c r="D166" s="145" t="s">
        <v>137</v>
      </c>
      <c r="F166" s="152" t="s">
        <v>734</v>
      </c>
      <c r="H166" s="153">
        <v>790.5</v>
      </c>
      <c r="I166" s="376"/>
      <c r="L166" s="150"/>
      <c r="M166" s="154"/>
      <c r="T166" s="155"/>
      <c r="AT166" s="151" t="s">
        <v>137</v>
      </c>
      <c r="AU166" s="151" t="s">
        <v>81</v>
      </c>
      <c r="AV166" s="13" t="s">
        <v>81</v>
      </c>
      <c r="AW166" s="13" t="s">
        <v>4</v>
      </c>
      <c r="AX166" s="13" t="s">
        <v>79</v>
      </c>
      <c r="AY166" s="151" t="s">
        <v>129</v>
      </c>
    </row>
    <row r="167" spans="2:65" s="1" customFormat="1" ht="24.2" customHeight="1">
      <c r="B167" s="28"/>
      <c r="C167" s="132" t="s">
        <v>8</v>
      </c>
      <c r="D167" s="367" t="s">
        <v>131</v>
      </c>
      <c r="E167" s="133" t="s">
        <v>271</v>
      </c>
      <c r="F167" s="134" t="s">
        <v>272</v>
      </c>
      <c r="G167" s="135" t="s">
        <v>273</v>
      </c>
      <c r="H167" s="136">
        <v>205.328</v>
      </c>
      <c r="I167" s="373"/>
      <c r="J167" s="137">
        <f>ROUND(I167*H167,2)</f>
        <v>0</v>
      </c>
      <c r="K167" s="138"/>
      <c r="L167" s="28"/>
      <c r="M167" s="374" t="s">
        <v>1</v>
      </c>
      <c r="N167" s="139" t="s">
        <v>37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135</v>
      </c>
      <c r="AT167" s="142" t="s">
        <v>131</v>
      </c>
      <c r="AU167" s="142" t="s">
        <v>81</v>
      </c>
      <c r="AY167" s="16" t="s">
        <v>129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79</v>
      </c>
      <c r="BK167" s="143">
        <f>ROUND(I167*H167,2)</f>
        <v>0</v>
      </c>
      <c r="BL167" s="16" t="s">
        <v>135</v>
      </c>
      <c r="BM167" s="142" t="s">
        <v>735</v>
      </c>
    </row>
    <row r="168" spans="2:65" s="13" customFormat="1">
      <c r="B168" s="150"/>
      <c r="D168" s="145" t="s">
        <v>137</v>
      </c>
      <c r="F168" s="152" t="s">
        <v>1379</v>
      </c>
      <c r="H168" s="153">
        <v>205.328</v>
      </c>
      <c r="I168" s="376"/>
      <c r="L168" s="150"/>
      <c r="M168" s="154"/>
      <c r="T168" s="155"/>
      <c r="AT168" s="151" t="s">
        <v>137</v>
      </c>
      <c r="AU168" s="151" t="s">
        <v>81</v>
      </c>
      <c r="AV168" s="13" t="s">
        <v>81</v>
      </c>
      <c r="AW168" s="13" t="s">
        <v>4</v>
      </c>
      <c r="AX168" s="13" t="s">
        <v>79</v>
      </c>
      <c r="AY168" s="151" t="s">
        <v>129</v>
      </c>
    </row>
    <row r="169" spans="2:65" s="1" customFormat="1" ht="16.5" customHeight="1">
      <c r="B169" s="28"/>
      <c r="C169" s="132" t="s">
        <v>217</v>
      </c>
      <c r="D169" s="367" t="s">
        <v>131</v>
      </c>
      <c r="E169" s="133" t="s">
        <v>276</v>
      </c>
      <c r="F169" s="134" t="s">
        <v>277</v>
      </c>
      <c r="G169" s="135" t="s">
        <v>197</v>
      </c>
      <c r="H169" s="136">
        <v>100.16</v>
      </c>
      <c r="I169" s="373"/>
      <c r="J169" s="137">
        <f>ROUND(I169*H169,2)</f>
        <v>0</v>
      </c>
      <c r="K169" s="138"/>
      <c r="L169" s="28"/>
      <c r="M169" s="374" t="s">
        <v>1</v>
      </c>
      <c r="N169" s="139" t="s">
        <v>37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135</v>
      </c>
      <c r="AT169" s="142" t="s">
        <v>131</v>
      </c>
      <c r="AU169" s="142" t="s">
        <v>81</v>
      </c>
      <c r="AY169" s="16" t="s">
        <v>129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79</v>
      </c>
      <c r="BK169" s="143">
        <f>ROUND(I169*H169,2)</f>
        <v>0</v>
      </c>
      <c r="BL169" s="16" t="s">
        <v>135</v>
      </c>
      <c r="BM169" s="142" t="s">
        <v>736</v>
      </c>
    </row>
    <row r="170" spans="2:65" s="13" customFormat="1">
      <c r="B170" s="150"/>
      <c r="D170" s="145" t="s">
        <v>137</v>
      </c>
      <c r="E170" s="151" t="s">
        <v>1</v>
      </c>
      <c r="F170" s="152" t="s">
        <v>1380</v>
      </c>
      <c r="H170" s="153">
        <v>100.16</v>
      </c>
      <c r="I170" s="376"/>
      <c r="L170" s="150"/>
      <c r="M170" s="154"/>
      <c r="T170" s="155"/>
      <c r="AT170" s="151" t="s">
        <v>137</v>
      </c>
      <c r="AU170" s="151" t="s">
        <v>81</v>
      </c>
      <c r="AV170" s="13" t="s">
        <v>81</v>
      </c>
      <c r="AW170" s="13" t="s">
        <v>28</v>
      </c>
      <c r="AX170" s="13" t="s">
        <v>79</v>
      </c>
      <c r="AY170" s="151" t="s">
        <v>129</v>
      </c>
    </row>
    <row r="171" spans="2:65" s="1" customFormat="1" ht="24.2" customHeight="1">
      <c r="B171" s="28"/>
      <c r="C171" s="132" t="s">
        <v>222</v>
      </c>
      <c r="D171" s="132" t="s">
        <v>131</v>
      </c>
      <c r="E171" s="133" t="s">
        <v>737</v>
      </c>
      <c r="F171" s="134" t="s">
        <v>281</v>
      </c>
      <c r="G171" s="135" t="s">
        <v>197</v>
      </c>
      <c r="H171" s="136">
        <v>70.924999999999997</v>
      </c>
      <c r="I171" s="373"/>
      <c r="J171" s="137">
        <f>ROUND(I171*H171,2)</f>
        <v>0</v>
      </c>
      <c r="K171" s="138"/>
      <c r="L171" s="28"/>
      <c r="M171" s="374" t="s">
        <v>1</v>
      </c>
      <c r="N171" s="139" t="s">
        <v>37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135</v>
      </c>
      <c r="AT171" s="142" t="s">
        <v>131</v>
      </c>
      <c r="AU171" s="142" t="s">
        <v>81</v>
      </c>
      <c r="AY171" s="16" t="s">
        <v>129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79</v>
      </c>
      <c r="BK171" s="143">
        <f>ROUND(I171*H171,2)</f>
        <v>0</v>
      </c>
      <c r="BL171" s="16" t="s">
        <v>135</v>
      </c>
      <c r="BM171" s="142" t="s">
        <v>738</v>
      </c>
    </row>
    <row r="172" spans="2:65" s="12" customFormat="1">
      <c r="B172" s="144"/>
      <c r="D172" s="145" t="s">
        <v>137</v>
      </c>
      <c r="E172" s="146" t="s">
        <v>1</v>
      </c>
      <c r="F172" s="147" t="s">
        <v>739</v>
      </c>
      <c r="H172" s="146" t="s">
        <v>1</v>
      </c>
      <c r="I172" s="375"/>
      <c r="L172" s="144"/>
      <c r="M172" s="148"/>
      <c r="T172" s="149"/>
      <c r="AT172" s="146" t="s">
        <v>137</v>
      </c>
      <c r="AU172" s="146" t="s">
        <v>81</v>
      </c>
      <c r="AV172" s="12" t="s">
        <v>79</v>
      </c>
      <c r="AW172" s="12" t="s">
        <v>28</v>
      </c>
      <c r="AX172" s="12" t="s">
        <v>71</v>
      </c>
      <c r="AY172" s="146" t="s">
        <v>129</v>
      </c>
    </row>
    <row r="173" spans="2:65" s="13" customFormat="1">
      <c r="B173" s="150"/>
      <c r="D173" s="145" t="s">
        <v>137</v>
      </c>
      <c r="E173" s="151" t="s">
        <v>1</v>
      </c>
      <c r="F173" s="152" t="s">
        <v>740</v>
      </c>
      <c r="H173" s="153">
        <v>70.924999999999997</v>
      </c>
      <c r="I173" s="376"/>
      <c r="L173" s="150"/>
      <c r="M173" s="154"/>
      <c r="T173" s="155"/>
      <c r="AT173" s="151" t="s">
        <v>137</v>
      </c>
      <c r="AU173" s="151" t="s">
        <v>81</v>
      </c>
      <c r="AV173" s="13" t="s">
        <v>81</v>
      </c>
      <c r="AW173" s="13" t="s">
        <v>28</v>
      </c>
      <c r="AX173" s="13" t="s">
        <v>79</v>
      </c>
      <c r="AY173" s="151" t="s">
        <v>129</v>
      </c>
    </row>
    <row r="174" spans="2:65" s="1" customFormat="1" ht="24.2" customHeight="1">
      <c r="B174" s="28"/>
      <c r="C174" s="132" t="s">
        <v>225</v>
      </c>
      <c r="D174" s="367" t="s">
        <v>131</v>
      </c>
      <c r="E174" s="133" t="s">
        <v>1381</v>
      </c>
      <c r="F174" s="134" t="s">
        <v>1382</v>
      </c>
      <c r="G174" s="135" t="s">
        <v>197</v>
      </c>
      <c r="H174" s="136">
        <v>0.96</v>
      </c>
      <c r="I174" s="373"/>
      <c r="J174" s="137">
        <f>ROUND(I174*H174,2)</f>
        <v>0</v>
      </c>
      <c r="K174" s="138"/>
      <c r="L174" s="28"/>
      <c r="M174" s="374" t="s">
        <v>1</v>
      </c>
      <c r="N174" s="139" t="s">
        <v>37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135</v>
      </c>
      <c r="AT174" s="142" t="s">
        <v>131</v>
      </c>
      <c r="AU174" s="142" t="s">
        <v>81</v>
      </c>
      <c r="AY174" s="16" t="s">
        <v>129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79</v>
      </c>
      <c r="BK174" s="143">
        <f>ROUND(I174*H174,2)</f>
        <v>0</v>
      </c>
      <c r="BL174" s="16" t="s">
        <v>135</v>
      </c>
      <c r="BM174" s="142" t="s">
        <v>1383</v>
      </c>
    </row>
    <row r="175" spans="2:65" s="12" customFormat="1">
      <c r="B175" s="144"/>
      <c r="D175" s="145" t="s">
        <v>137</v>
      </c>
      <c r="E175" s="146" t="s">
        <v>1</v>
      </c>
      <c r="F175" s="147" t="s">
        <v>1384</v>
      </c>
      <c r="H175" s="146" t="s">
        <v>1</v>
      </c>
      <c r="I175" s="375"/>
      <c r="L175" s="144"/>
      <c r="M175" s="148"/>
      <c r="T175" s="149"/>
      <c r="AT175" s="146" t="s">
        <v>137</v>
      </c>
      <c r="AU175" s="146" t="s">
        <v>81</v>
      </c>
      <c r="AV175" s="12" t="s">
        <v>79</v>
      </c>
      <c r="AW175" s="12" t="s">
        <v>28</v>
      </c>
      <c r="AX175" s="12" t="s">
        <v>71</v>
      </c>
      <c r="AY175" s="146" t="s">
        <v>129</v>
      </c>
    </row>
    <row r="176" spans="2:65" s="13" customFormat="1">
      <c r="B176" s="150"/>
      <c r="D176" s="145" t="s">
        <v>137</v>
      </c>
      <c r="E176" s="151" t="s">
        <v>1</v>
      </c>
      <c r="F176" s="152" t="s">
        <v>1385</v>
      </c>
      <c r="H176" s="153">
        <v>0.96</v>
      </c>
      <c r="I176" s="376"/>
      <c r="L176" s="150"/>
      <c r="M176" s="154"/>
      <c r="T176" s="155"/>
      <c r="AT176" s="151" t="s">
        <v>137</v>
      </c>
      <c r="AU176" s="151" t="s">
        <v>81</v>
      </c>
      <c r="AV176" s="13" t="s">
        <v>81</v>
      </c>
      <c r="AW176" s="13" t="s">
        <v>28</v>
      </c>
      <c r="AX176" s="13" t="s">
        <v>79</v>
      </c>
      <c r="AY176" s="151" t="s">
        <v>129</v>
      </c>
    </row>
    <row r="177" spans="2:65" s="1" customFormat="1" ht="16.5" customHeight="1">
      <c r="B177" s="28"/>
      <c r="C177" s="164" t="s">
        <v>229</v>
      </c>
      <c r="D177" s="368" t="s">
        <v>285</v>
      </c>
      <c r="E177" s="165" t="s">
        <v>1386</v>
      </c>
      <c r="F177" s="166" t="s">
        <v>1387</v>
      </c>
      <c r="G177" s="167" t="s">
        <v>273</v>
      </c>
      <c r="H177" s="168">
        <v>1.603</v>
      </c>
      <c r="I177" s="379"/>
      <c r="J177" s="169">
        <f>ROUND(I177*H177,2)</f>
        <v>0</v>
      </c>
      <c r="K177" s="170"/>
      <c r="L177" s="171"/>
      <c r="M177" s="380" t="s">
        <v>1</v>
      </c>
      <c r="N177" s="172" t="s">
        <v>37</v>
      </c>
      <c r="P177" s="140">
        <f>O177*H177</f>
        <v>0</v>
      </c>
      <c r="Q177" s="140">
        <v>1</v>
      </c>
      <c r="R177" s="140">
        <f>Q177*H177</f>
        <v>1.603</v>
      </c>
      <c r="S177" s="140">
        <v>0</v>
      </c>
      <c r="T177" s="141">
        <f>S177*H177</f>
        <v>0</v>
      </c>
      <c r="AR177" s="142" t="s">
        <v>172</v>
      </c>
      <c r="AT177" s="142" t="s">
        <v>285</v>
      </c>
      <c r="AU177" s="142" t="s">
        <v>81</v>
      </c>
      <c r="AY177" s="16" t="s">
        <v>129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79</v>
      </c>
      <c r="BK177" s="143">
        <f>ROUND(I177*H177,2)</f>
        <v>0</v>
      </c>
      <c r="BL177" s="16" t="s">
        <v>135</v>
      </c>
      <c r="BM177" s="142" t="s">
        <v>1388</v>
      </c>
    </row>
    <row r="178" spans="2:65" s="12" customFormat="1">
      <c r="B178" s="144"/>
      <c r="D178" s="145" t="s">
        <v>137</v>
      </c>
      <c r="E178" s="146" t="s">
        <v>1</v>
      </c>
      <c r="F178" s="147" t="s">
        <v>1384</v>
      </c>
      <c r="H178" s="146" t="s">
        <v>1</v>
      </c>
      <c r="I178" s="375"/>
      <c r="L178" s="144"/>
      <c r="M178" s="148"/>
      <c r="T178" s="149"/>
      <c r="AT178" s="146" t="s">
        <v>137</v>
      </c>
      <c r="AU178" s="146" t="s">
        <v>81</v>
      </c>
      <c r="AV178" s="12" t="s">
        <v>79</v>
      </c>
      <c r="AW178" s="12" t="s">
        <v>28</v>
      </c>
      <c r="AX178" s="12" t="s">
        <v>71</v>
      </c>
      <c r="AY178" s="146" t="s">
        <v>129</v>
      </c>
    </row>
    <row r="179" spans="2:65" s="13" customFormat="1">
      <c r="B179" s="150"/>
      <c r="D179" s="145" t="s">
        <v>137</v>
      </c>
      <c r="E179" s="151" t="s">
        <v>1</v>
      </c>
      <c r="F179" s="152" t="s">
        <v>1389</v>
      </c>
      <c r="H179" s="153">
        <v>1.603</v>
      </c>
      <c r="I179" s="376"/>
      <c r="L179" s="150"/>
      <c r="M179" s="154"/>
      <c r="T179" s="155"/>
      <c r="AT179" s="151" t="s">
        <v>137</v>
      </c>
      <c r="AU179" s="151" t="s">
        <v>81</v>
      </c>
      <c r="AV179" s="13" t="s">
        <v>81</v>
      </c>
      <c r="AW179" s="13" t="s">
        <v>28</v>
      </c>
      <c r="AX179" s="13" t="s">
        <v>79</v>
      </c>
      <c r="AY179" s="151" t="s">
        <v>129</v>
      </c>
    </row>
    <row r="180" spans="2:65" s="1" customFormat="1" ht="33" customHeight="1">
      <c r="B180" s="28"/>
      <c r="C180" s="132" t="s">
        <v>233</v>
      </c>
      <c r="D180" s="367" t="s">
        <v>131</v>
      </c>
      <c r="E180" s="133" t="s">
        <v>304</v>
      </c>
      <c r="F180" s="134" t="s">
        <v>305</v>
      </c>
      <c r="G180" s="135" t="s">
        <v>134</v>
      </c>
      <c r="H180" s="136">
        <v>63</v>
      </c>
      <c r="I180" s="373"/>
      <c r="J180" s="137">
        <f>ROUND(I180*H180,2)</f>
        <v>0</v>
      </c>
      <c r="K180" s="138"/>
      <c r="L180" s="28"/>
      <c r="M180" s="374" t="s">
        <v>1</v>
      </c>
      <c r="N180" s="139" t="s">
        <v>37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135</v>
      </c>
      <c r="AT180" s="142" t="s">
        <v>131</v>
      </c>
      <c r="AU180" s="142" t="s">
        <v>81</v>
      </c>
      <c r="AY180" s="16" t="s">
        <v>129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79</v>
      </c>
      <c r="BK180" s="143">
        <f>ROUND(I180*H180,2)</f>
        <v>0</v>
      </c>
      <c r="BL180" s="16" t="s">
        <v>135</v>
      </c>
      <c r="BM180" s="142" t="s">
        <v>741</v>
      </c>
    </row>
    <row r="181" spans="2:65" s="1" customFormat="1" ht="16.5" customHeight="1">
      <c r="B181" s="28"/>
      <c r="C181" s="132" t="s">
        <v>7</v>
      </c>
      <c r="D181" s="367" t="s">
        <v>131</v>
      </c>
      <c r="E181" s="133" t="s">
        <v>308</v>
      </c>
      <c r="F181" s="134" t="s">
        <v>309</v>
      </c>
      <c r="G181" s="135" t="s">
        <v>134</v>
      </c>
      <c r="H181" s="136">
        <v>63</v>
      </c>
      <c r="I181" s="373"/>
      <c r="J181" s="137">
        <f>ROUND(I181*H181,2)</f>
        <v>0</v>
      </c>
      <c r="K181" s="138"/>
      <c r="L181" s="28"/>
      <c r="M181" s="374" t="s">
        <v>1</v>
      </c>
      <c r="N181" s="139" t="s">
        <v>37</v>
      </c>
      <c r="P181" s="140">
        <f>O181*H181</f>
        <v>0</v>
      </c>
      <c r="Q181" s="140">
        <v>1.2700000000000001E-3</v>
      </c>
      <c r="R181" s="140">
        <f>Q181*H181</f>
        <v>8.0010000000000012E-2</v>
      </c>
      <c r="S181" s="140">
        <v>0</v>
      </c>
      <c r="T181" s="141">
        <f>S181*H181</f>
        <v>0</v>
      </c>
      <c r="AR181" s="142" t="s">
        <v>135</v>
      </c>
      <c r="AT181" s="142" t="s">
        <v>131</v>
      </c>
      <c r="AU181" s="142" t="s">
        <v>81</v>
      </c>
      <c r="AY181" s="16" t="s">
        <v>129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79</v>
      </c>
      <c r="BK181" s="143">
        <f>ROUND(I181*H181,2)</f>
        <v>0</v>
      </c>
      <c r="BL181" s="16" t="s">
        <v>135</v>
      </c>
      <c r="BM181" s="142" t="s">
        <v>742</v>
      </c>
    </row>
    <row r="182" spans="2:65" s="1" customFormat="1" ht="16.5" customHeight="1">
      <c r="B182" s="28"/>
      <c r="C182" s="164" t="s">
        <v>241</v>
      </c>
      <c r="D182" s="368" t="s">
        <v>285</v>
      </c>
      <c r="E182" s="165" t="s">
        <v>312</v>
      </c>
      <c r="F182" s="166" t="s">
        <v>313</v>
      </c>
      <c r="G182" s="167" t="s">
        <v>314</v>
      </c>
      <c r="H182" s="168">
        <v>1.575</v>
      </c>
      <c r="I182" s="379"/>
      <c r="J182" s="169">
        <f>ROUND(I182*H182,2)</f>
        <v>0</v>
      </c>
      <c r="K182" s="170"/>
      <c r="L182" s="171"/>
      <c r="M182" s="380" t="s">
        <v>1</v>
      </c>
      <c r="N182" s="172" t="s">
        <v>37</v>
      </c>
      <c r="P182" s="140">
        <f>O182*H182</f>
        <v>0</v>
      </c>
      <c r="Q182" s="140">
        <v>1E-3</v>
      </c>
      <c r="R182" s="140">
        <f>Q182*H182</f>
        <v>1.575E-3</v>
      </c>
      <c r="S182" s="140">
        <v>0</v>
      </c>
      <c r="T182" s="141">
        <f>S182*H182</f>
        <v>0</v>
      </c>
      <c r="AR182" s="142" t="s">
        <v>172</v>
      </c>
      <c r="AT182" s="142" t="s">
        <v>285</v>
      </c>
      <c r="AU182" s="142" t="s">
        <v>81</v>
      </c>
      <c r="AY182" s="16" t="s">
        <v>129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79</v>
      </c>
      <c r="BK182" s="143">
        <f>ROUND(I182*H182,2)</f>
        <v>0</v>
      </c>
      <c r="BL182" s="16" t="s">
        <v>135</v>
      </c>
      <c r="BM182" s="142" t="s">
        <v>743</v>
      </c>
    </row>
    <row r="183" spans="2:65" s="13" customFormat="1">
      <c r="B183" s="150"/>
      <c r="D183" s="145" t="s">
        <v>137</v>
      </c>
      <c r="F183" s="152" t="s">
        <v>1390</v>
      </c>
      <c r="H183" s="153">
        <v>1.575</v>
      </c>
      <c r="I183" s="376"/>
      <c r="L183" s="150"/>
      <c r="M183" s="154"/>
      <c r="T183" s="155"/>
      <c r="AT183" s="151" t="s">
        <v>137</v>
      </c>
      <c r="AU183" s="151" t="s">
        <v>81</v>
      </c>
      <c r="AV183" s="13" t="s">
        <v>81</v>
      </c>
      <c r="AW183" s="13" t="s">
        <v>4</v>
      </c>
      <c r="AX183" s="13" t="s">
        <v>79</v>
      </c>
      <c r="AY183" s="151" t="s">
        <v>129</v>
      </c>
    </row>
    <row r="184" spans="2:65" s="11" customFormat="1" ht="22.9" customHeight="1">
      <c r="B184" s="121"/>
      <c r="D184" s="122" t="s">
        <v>70</v>
      </c>
      <c r="E184" s="130" t="s">
        <v>81</v>
      </c>
      <c r="F184" s="130" t="s">
        <v>317</v>
      </c>
      <c r="I184" s="372"/>
      <c r="J184" s="131">
        <f>BK184</f>
        <v>0</v>
      </c>
      <c r="L184" s="121"/>
      <c r="M184" s="125"/>
      <c r="P184" s="126">
        <f>SUM(P185:P202)</f>
        <v>0</v>
      </c>
      <c r="R184" s="126">
        <f>SUM(R185:R202)</f>
        <v>46.39234991</v>
      </c>
      <c r="T184" s="127">
        <f>SUM(T185:T202)</f>
        <v>0</v>
      </c>
      <c r="AR184" s="122" t="s">
        <v>79</v>
      </c>
      <c r="AT184" s="128" t="s">
        <v>70</v>
      </c>
      <c r="AU184" s="128" t="s">
        <v>79</v>
      </c>
      <c r="AY184" s="122" t="s">
        <v>129</v>
      </c>
      <c r="BK184" s="129">
        <f>SUM(BK185:BK202)</f>
        <v>0</v>
      </c>
    </row>
    <row r="185" spans="2:65" s="1" customFormat="1" ht="44.25" customHeight="1">
      <c r="B185" s="28"/>
      <c r="C185" s="132" t="s">
        <v>246</v>
      </c>
      <c r="D185" s="132" t="s">
        <v>131</v>
      </c>
      <c r="E185" s="133" t="s">
        <v>744</v>
      </c>
      <c r="F185" s="134" t="s">
        <v>745</v>
      </c>
      <c r="G185" s="135" t="s">
        <v>169</v>
      </c>
      <c r="H185" s="136">
        <v>28.6</v>
      </c>
      <c r="I185" s="373"/>
      <c r="J185" s="137">
        <f>ROUND(I185*H185,2)</f>
        <v>0</v>
      </c>
      <c r="K185" s="138"/>
      <c r="L185" s="28"/>
      <c r="M185" s="374" t="s">
        <v>1</v>
      </c>
      <c r="N185" s="139" t="s">
        <v>37</v>
      </c>
      <c r="P185" s="140">
        <f>O185*H185</f>
        <v>0</v>
      </c>
      <c r="Q185" s="140">
        <v>0.2044</v>
      </c>
      <c r="R185" s="140">
        <f>Q185*H185</f>
        <v>5.8458399999999999</v>
      </c>
      <c r="S185" s="140">
        <v>0</v>
      </c>
      <c r="T185" s="141">
        <f>S185*H185</f>
        <v>0</v>
      </c>
      <c r="AR185" s="142" t="s">
        <v>135</v>
      </c>
      <c r="AT185" s="142" t="s">
        <v>131</v>
      </c>
      <c r="AU185" s="142" t="s">
        <v>81</v>
      </c>
      <c r="AY185" s="16" t="s">
        <v>129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79</v>
      </c>
      <c r="BK185" s="143">
        <f>ROUND(I185*H185,2)</f>
        <v>0</v>
      </c>
      <c r="BL185" s="16" t="s">
        <v>135</v>
      </c>
      <c r="BM185" s="142" t="s">
        <v>746</v>
      </c>
    </row>
    <row r="186" spans="2:65" s="1" customFormat="1" ht="19.5">
      <c r="B186" s="28"/>
      <c r="D186" s="145" t="s">
        <v>151</v>
      </c>
      <c r="F186" s="162" t="s">
        <v>747</v>
      </c>
      <c r="I186" s="378"/>
      <c r="L186" s="28"/>
      <c r="M186" s="163"/>
      <c r="T186" s="52"/>
      <c r="AT186" s="16" t="s">
        <v>151</v>
      </c>
      <c r="AU186" s="16" t="s">
        <v>81</v>
      </c>
    </row>
    <row r="187" spans="2:65" s="13" customFormat="1">
      <c r="B187" s="150"/>
      <c r="D187" s="145" t="s">
        <v>137</v>
      </c>
      <c r="E187" s="151" t="s">
        <v>1</v>
      </c>
      <c r="F187" s="152" t="s">
        <v>1391</v>
      </c>
      <c r="H187" s="153">
        <v>28.6</v>
      </c>
      <c r="I187" s="376"/>
      <c r="L187" s="150"/>
      <c r="M187" s="154"/>
      <c r="T187" s="155"/>
      <c r="AT187" s="151" t="s">
        <v>137</v>
      </c>
      <c r="AU187" s="151" t="s">
        <v>81</v>
      </c>
      <c r="AV187" s="13" t="s">
        <v>81</v>
      </c>
      <c r="AW187" s="13" t="s">
        <v>28</v>
      </c>
      <c r="AX187" s="13" t="s">
        <v>79</v>
      </c>
      <c r="AY187" s="151" t="s">
        <v>129</v>
      </c>
    </row>
    <row r="188" spans="2:65" s="1" customFormat="1" ht="24.2" customHeight="1">
      <c r="B188" s="28"/>
      <c r="C188" s="132" t="s">
        <v>250</v>
      </c>
      <c r="D188" s="132" t="s">
        <v>131</v>
      </c>
      <c r="E188" s="133" t="s">
        <v>748</v>
      </c>
      <c r="F188" s="134" t="s">
        <v>749</v>
      </c>
      <c r="G188" s="135" t="s">
        <v>197</v>
      </c>
      <c r="H188" s="136">
        <v>9.3000000000000007</v>
      </c>
      <c r="I188" s="373"/>
      <c r="J188" s="137">
        <f>ROUND(I188*H188,2)</f>
        <v>0</v>
      </c>
      <c r="K188" s="138"/>
      <c r="L188" s="28"/>
      <c r="M188" s="374" t="s">
        <v>1</v>
      </c>
      <c r="N188" s="139" t="s">
        <v>37</v>
      </c>
      <c r="P188" s="140">
        <f>O188*H188</f>
        <v>0</v>
      </c>
      <c r="Q188" s="140">
        <v>2.16</v>
      </c>
      <c r="R188" s="140">
        <f>Q188*H188</f>
        <v>20.088000000000005</v>
      </c>
      <c r="S188" s="140">
        <v>0</v>
      </c>
      <c r="T188" s="141">
        <f>S188*H188</f>
        <v>0</v>
      </c>
      <c r="AR188" s="142" t="s">
        <v>135</v>
      </c>
      <c r="AT188" s="142" t="s">
        <v>131</v>
      </c>
      <c r="AU188" s="142" t="s">
        <v>81</v>
      </c>
      <c r="AY188" s="16" t="s">
        <v>129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79</v>
      </c>
      <c r="BK188" s="143">
        <f>ROUND(I188*H188,2)</f>
        <v>0</v>
      </c>
      <c r="BL188" s="16" t="s">
        <v>135</v>
      </c>
      <c r="BM188" s="142" t="s">
        <v>750</v>
      </c>
    </row>
    <row r="189" spans="2:65" s="13" customFormat="1">
      <c r="B189" s="150"/>
      <c r="D189" s="145" t="s">
        <v>137</v>
      </c>
      <c r="E189" s="151" t="s">
        <v>1</v>
      </c>
      <c r="F189" s="152" t="s">
        <v>751</v>
      </c>
      <c r="H189" s="153">
        <v>9.3000000000000007</v>
      </c>
      <c r="I189" s="376"/>
      <c r="L189" s="150"/>
      <c r="M189" s="154"/>
      <c r="T189" s="155"/>
      <c r="AT189" s="151" t="s">
        <v>137</v>
      </c>
      <c r="AU189" s="151" t="s">
        <v>81</v>
      </c>
      <c r="AV189" s="13" t="s">
        <v>81</v>
      </c>
      <c r="AW189" s="13" t="s">
        <v>28</v>
      </c>
      <c r="AX189" s="13" t="s">
        <v>79</v>
      </c>
      <c r="AY189" s="151" t="s">
        <v>129</v>
      </c>
    </row>
    <row r="190" spans="2:65" s="1" customFormat="1" ht="24.2" customHeight="1">
      <c r="B190" s="28"/>
      <c r="C190" s="132" t="s">
        <v>254</v>
      </c>
      <c r="D190" s="132" t="s">
        <v>131</v>
      </c>
      <c r="E190" s="133" t="s">
        <v>752</v>
      </c>
      <c r="F190" s="134" t="s">
        <v>753</v>
      </c>
      <c r="G190" s="135" t="s">
        <v>197</v>
      </c>
      <c r="H190" s="136">
        <v>4.6500000000000004</v>
      </c>
      <c r="I190" s="373"/>
      <c r="J190" s="137">
        <f>ROUND(I190*H190,2)</f>
        <v>0</v>
      </c>
      <c r="K190" s="138"/>
      <c r="L190" s="28"/>
      <c r="M190" s="374" t="s">
        <v>1</v>
      </c>
      <c r="N190" s="139" t="s">
        <v>37</v>
      </c>
      <c r="P190" s="140">
        <f>O190*H190</f>
        <v>0</v>
      </c>
      <c r="Q190" s="140">
        <v>2.16</v>
      </c>
      <c r="R190" s="140">
        <f>Q190*H190</f>
        <v>10.044000000000002</v>
      </c>
      <c r="S190" s="140">
        <v>0</v>
      </c>
      <c r="T190" s="141">
        <f>S190*H190</f>
        <v>0</v>
      </c>
      <c r="AR190" s="142" t="s">
        <v>135</v>
      </c>
      <c r="AT190" s="142" t="s">
        <v>131</v>
      </c>
      <c r="AU190" s="142" t="s">
        <v>81</v>
      </c>
      <c r="AY190" s="16" t="s">
        <v>129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79</v>
      </c>
      <c r="BK190" s="143">
        <f>ROUND(I190*H190,2)</f>
        <v>0</v>
      </c>
      <c r="BL190" s="16" t="s">
        <v>135</v>
      </c>
      <c r="BM190" s="142" t="s">
        <v>754</v>
      </c>
    </row>
    <row r="191" spans="2:65" s="13" customFormat="1">
      <c r="B191" s="150"/>
      <c r="D191" s="145" t="s">
        <v>137</v>
      </c>
      <c r="E191" s="151" t="s">
        <v>1</v>
      </c>
      <c r="F191" s="152" t="s">
        <v>1392</v>
      </c>
      <c r="H191" s="153">
        <v>4.6500000000000004</v>
      </c>
      <c r="I191" s="376"/>
      <c r="L191" s="150"/>
      <c r="M191" s="154"/>
      <c r="T191" s="155"/>
      <c r="AT191" s="151" t="s">
        <v>137</v>
      </c>
      <c r="AU191" s="151" t="s">
        <v>81</v>
      </c>
      <c r="AV191" s="13" t="s">
        <v>81</v>
      </c>
      <c r="AW191" s="13" t="s">
        <v>28</v>
      </c>
      <c r="AX191" s="13" t="s">
        <v>79</v>
      </c>
      <c r="AY191" s="151" t="s">
        <v>129</v>
      </c>
    </row>
    <row r="192" spans="2:65" s="1" customFormat="1" ht="24.2" customHeight="1">
      <c r="B192" s="28"/>
      <c r="C192" s="132" t="s">
        <v>258</v>
      </c>
      <c r="D192" s="367" t="s">
        <v>131</v>
      </c>
      <c r="E192" s="133" t="s">
        <v>1393</v>
      </c>
      <c r="F192" s="134" t="s">
        <v>1394</v>
      </c>
      <c r="G192" s="135" t="s">
        <v>197</v>
      </c>
      <c r="H192" s="136">
        <v>0.20300000000000001</v>
      </c>
      <c r="I192" s="373"/>
      <c r="J192" s="137">
        <f>ROUND(I192*H192,2)</f>
        <v>0</v>
      </c>
      <c r="K192" s="138"/>
      <c r="L192" s="28"/>
      <c r="M192" s="374" t="s">
        <v>1</v>
      </c>
      <c r="N192" s="139" t="s">
        <v>37</v>
      </c>
      <c r="P192" s="140">
        <f>O192*H192</f>
        <v>0</v>
      </c>
      <c r="Q192" s="140">
        <v>2.16</v>
      </c>
      <c r="R192" s="140">
        <f>Q192*H192</f>
        <v>0.43848000000000004</v>
      </c>
      <c r="S192" s="140">
        <v>0</v>
      </c>
      <c r="T192" s="141">
        <f>S192*H192</f>
        <v>0</v>
      </c>
      <c r="AR192" s="142" t="s">
        <v>135</v>
      </c>
      <c r="AT192" s="142" t="s">
        <v>131</v>
      </c>
      <c r="AU192" s="142" t="s">
        <v>81</v>
      </c>
      <c r="AY192" s="16" t="s">
        <v>129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79</v>
      </c>
      <c r="BK192" s="143">
        <f>ROUND(I192*H192,2)</f>
        <v>0</v>
      </c>
      <c r="BL192" s="16" t="s">
        <v>135</v>
      </c>
      <c r="BM192" s="142" t="s">
        <v>1395</v>
      </c>
    </row>
    <row r="193" spans="2:65" s="13" customFormat="1">
      <c r="B193" s="150"/>
      <c r="D193" s="145" t="s">
        <v>137</v>
      </c>
      <c r="E193" s="151" t="s">
        <v>1</v>
      </c>
      <c r="F193" s="152" t="s">
        <v>1396</v>
      </c>
      <c r="H193" s="153">
        <v>0.20300000000000001</v>
      </c>
      <c r="I193" s="376"/>
      <c r="L193" s="150"/>
      <c r="M193" s="154"/>
      <c r="T193" s="155"/>
      <c r="AT193" s="151" t="s">
        <v>137</v>
      </c>
      <c r="AU193" s="151" t="s">
        <v>81</v>
      </c>
      <c r="AV193" s="13" t="s">
        <v>81</v>
      </c>
      <c r="AW193" s="13" t="s">
        <v>28</v>
      </c>
      <c r="AX193" s="13" t="s">
        <v>79</v>
      </c>
      <c r="AY193" s="151" t="s">
        <v>129</v>
      </c>
    </row>
    <row r="194" spans="2:65" s="1" customFormat="1" ht="16.5" customHeight="1">
      <c r="B194" s="28"/>
      <c r="C194" s="132" t="s">
        <v>262</v>
      </c>
      <c r="D194" s="132" t="s">
        <v>131</v>
      </c>
      <c r="E194" s="133" t="s">
        <v>755</v>
      </c>
      <c r="F194" s="134" t="s">
        <v>756</v>
      </c>
      <c r="G194" s="135" t="s">
        <v>197</v>
      </c>
      <c r="H194" s="136">
        <v>2.6179999999999999</v>
      </c>
      <c r="I194" s="373"/>
      <c r="J194" s="137">
        <f>ROUND(I194*H194,2)</f>
        <v>0</v>
      </c>
      <c r="K194" s="138"/>
      <c r="L194" s="28"/>
      <c r="M194" s="374" t="s">
        <v>1</v>
      </c>
      <c r="N194" s="139" t="s">
        <v>37</v>
      </c>
      <c r="P194" s="140">
        <f>O194*H194</f>
        <v>0</v>
      </c>
      <c r="Q194" s="140">
        <v>2.5018699999999998</v>
      </c>
      <c r="R194" s="140">
        <f>Q194*H194</f>
        <v>6.5498956599999989</v>
      </c>
      <c r="S194" s="140">
        <v>0</v>
      </c>
      <c r="T194" s="141">
        <f>S194*H194</f>
        <v>0</v>
      </c>
      <c r="AR194" s="142" t="s">
        <v>135</v>
      </c>
      <c r="AT194" s="142" t="s">
        <v>131</v>
      </c>
      <c r="AU194" s="142" t="s">
        <v>81</v>
      </c>
      <c r="AY194" s="16" t="s">
        <v>129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79</v>
      </c>
      <c r="BK194" s="143">
        <f>ROUND(I194*H194,2)</f>
        <v>0</v>
      </c>
      <c r="BL194" s="16" t="s">
        <v>135</v>
      </c>
      <c r="BM194" s="142" t="s">
        <v>757</v>
      </c>
    </row>
    <row r="195" spans="2:65" s="13" customFormat="1">
      <c r="B195" s="150"/>
      <c r="D195" s="145" t="s">
        <v>137</v>
      </c>
      <c r="E195" s="151" t="s">
        <v>1</v>
      </c>
      <c r="F195" s="152" t="s">
        <v>758</v>
      </c>
      <c r="H195" s="153">
        <v>2.6179999999999999</v>
      </c>
      <c r="I195" s="376"/>
      <c r="L195" s="150"/>
      <c r="M195" s="154"/>
      <c r="T195" s="155"/>
      <c r="AT195" s="151" t="s">
        <v>137</v>
      </c>
      <c r="AU195" s="151" t="s">
        <v>81</v>
      </c>
      <c r="AV195" s="13" t="s">
        <v>81</v>
      </c>
      <c r="AW195" s="13" t="s">
        <v>28</v>
      </c>
      <c r="AX195" s="13" t="s">
        <v>79</v>
      </c>
      <c r="AY195" s="151" t="s">
        <v>129</v>
      </c>
    </row>
    <row r="196" spans="2:65" s="1" customFormat="1" ht="24.2" customHeight="1">
      <c r="B196" s="28"/>
      <c r="C196" s="132" t="s">
        <v>266</v>
      </c>
      <c r="D196" s="367" t="s">
        <v>131</v>
      </c>
      <c r="E196" s="133" t="s">
        <v>1397</v>
      </c>
      <c r="F196" s="134" t="s">
        <v>1398</v>
      </c>
      <c r="G196" s="135" t="s">
        <v>273</v>
      </c>
      <c r="H196" s="136">
        <v>6.5000000000000002E-2</v>
      </c>
      <c r="I196" s="373"/>
      <c r="J196" s="137">
        <f>ROUND(I196*H196,2)</f>
        <v>0</v>
      </c>
      <c r="K196" s="138"/>
      <c r="L196" s="28"/>
      <c r="M196" s="374" t="s">
        <v>1</v>
      </c>
      <c r="N196" s="139" t="s">
        <v>37</v>
      </c>
      <c r="P196" s="140">
        <f>O196*H196</f>
        <v>0</v>
      </c>
      <c r="Q196" s="140">
        <v>1.0601700000000001</v>
      </c>
      <c r="R196" s="140">
        <f>Q196*H196</f>
        <v>6.8911050000000001E-2</v>
      </c>
      <c r="S196" s="140">
        <v>0</v>
      </c>
      <c r="T196" s="141">
        <f>S196*H196</f>
        <v>0</v>
      </c>
      <c r="AR196" s="142" t="s">
        <v>135</v>
      </c>
      <c r="AT196" s="142" t="s">
        <v>131</v>
      </c>
      <c r="AU196" s="142" t="s">
        <v>81</v>
      </c>
      <c r="AY196" s="16" t="s">
        <v>129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79</v>
      </c>
      <c r="BK196" s="143">
        <f>ROUND(I196*H196,2)</f>
        <v>0</v>
      </c>
      <c r="BL196" s="16" t="s">
        <v>135</v>
      </c>
      <c r="BM196" s="142" t="s">
        <v>1399</v>
      </c>
    </row>
    <row r="197" spans="2:65" s="13" customFormat="1">
      <c r="B197" s="150"/>
      <c r="D197" s="145" t="s">
        <v>137</v>
      </c>
      <c r="E197" s="151" t="s">
        <v>1</v>
      </c>
      <c r="F197" s="152" t="s">
        <v>1400</v>
      </c>
      <c r="H197" s="153">
        <v>6.5000000000000002E-2</v>
      </c>
      <c r="I197" s="376"/>
      <c r="L197" s="150"/>
      <c r="M197" s="154"/>
      <c r="T197" s="155"/>
      <c r="AT197" s="151" t="s">
        <v>137</v>
      </c>
      <c r="AU197" s="151" t="s">
        <v>81</v>
      </c>
      <c r="AV197" s="13" t="s">
        <v>81</v>
      </c>
      <c r="AW197" s="13" t="s">
        <v>28</v>
      </c>
      <c r="AX197" s="13" t="s">
        <v>79</v>
      </c>
      <c r="AY197" s="151" t="s">
        <v>129</v>
      </c>
    </row>
    <row r="198" spans="2:65" s="1" customFormat="1" ht="33" customHeight="1">
      <c r="B198" s="28"/>
      <c r="C198" s="132" t="s">
        <v>270</v>
      </c>
      <c r="D198" s="367" t="s">
        <v>131</v>
      </c>
      <c r="E198" s="133" t="s">
        <v>1401</v>
      </c>
      <c r="F198" s="134" t="s">
        <v>1402</v>
      </c>
      <c r="G198" s="135" t="s">
        <v>134</v>
      </c>
      <c r="H198" s="136">
        <v>6.48</v>
      </c>
      <c r="I198" s="373"/>
      <c r="J198" s="137">
        <f>ROUND(I198*H198,2)</f>
        <v>0</v>
      </c>
      <c r="K198" s="138"/>
      <c r="L198" s="28"/>
      <c r="M198" s="374" t="s">
        <v>1</v>
      </c>
      <c r="N198" s="139" t="s">
        <v>37</v>
      </c>
      <c r="P198" s="140">
        <f>O198*H198</f>
        <v>0</v>
      </c>
      <c r="Q198" s="140">
        <v>0.51809000000000005</v>
      </c>
      <c r="R198" s="140">
        <f>Q198*H198</f>
        <v>3.3572232000000004</v>
      </c>
      <c r="S198" s="140">
        <v>0</v>
      </c>
      <c r="T198" s="141">
        <f>S198*H198</f>
        <v>0</v>
      </c>
      <c r="AR198" s="142" t="s">
        <v>135</v>
      </c>
      <c r="AT198" s="142" t="s">
        <v>131</v>
      </c>
      <c r="AU198" s="142" t="s">
        <v>81</v>
      </c>
      <c r="AY198" s="16" t="s">
        <v>129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79</v>
      </c>
      <c r="BK198" s="143">
        <f>ROUND(I198*H198,2)</f>
        <v>0</v>
      </c>
      <c r="BL198" s="16" t="s">
        <v>135</v>
      </c>
      <c r="BM198" s="142" t="s">
        <v>1403</v>
      </c>
    </row>
    <row r="199" spans="2:65" s="12" customFormat="1">
      <c r="B199" s="144"/>
      <c r="D199" s="145" t="s">
        <v>137</v>
      </c>
      <c r="E199" s="146" t="s">
        <v>1</v>
      </c>
      <c r="F199" s="147" t="s">
        <v>1404</v>
      </c>
      <c r="H199" s="146" t="s">
        <v>1</v>
      </c>
      <c r="I199" s="375"/>
      <c r="L199" s="144"/>
      <c r="M199" s="148"/>
      <c r="T199" s="149"/>
      <c r="AT199" s="146" t="s">
        <v>137</v>
      </c>
      <c r="AU199" s="146" t="s">
        <v>81</v>
      </c>
      <c r="AV199" s="12" t="s">
        <v>79</v>
      </c>
      <c r="AW199" s="12" t="s">
        <v>28</v>
      </c>
      <c r="AX199" s="12" t="s">
        <v>71</v>
      </c>
      <c r="AY199" s="146" t="s">
        <v>129</v>
      </c>
    </row>
    <row r="200" spans="2:65" s="13" customFormat="1">
      <c r="B200" s="150"/>
      <c r="D200" s="145" t="s">
        <v>137</v>
      </c>
      <c r="E200" s="151" t="s">
        <v>1</v>
      </c>
      <c r="F200" s="152" t="s">
        <v>1405</v>
      </c>
      <c r="H200" s="153">
        <v>4.8</v>
      </c>
      <c r="I200" s="376"/>
      <c r="L200" s="150"/>
      <c r="M200" s="154"/>
      <c r="T200" s="155"/>
      <c r="AT200" s="151" t="s">
        <v>137</v>
      </c>
      <c r="AU200" s="151" t="s">
        <v>81</v>
      </c>
      <c r="AV200" s="13" t="s">
        <v>81</v>
      </c>
      <c r="AW200" s="13" t="s">
        <v>28</v>
      </c>
      <c r="AX200" s="13" t="s">
        <v>71</v>
      </c>
      <c r="AY200" s="151" t="s">
        <v>129</v>
      </c>
    </row>
    <row r="201" spans="2:65" s="13" customFormat="1">
      <c r="B201" s="150"/>
      <c r="D201" s="145" t="s">
        <v>137</v>
      </c>
      <c r="E201" s="151" t="s">
        <v>1</v>
      </c>
      <c r="F201" s="152" t="s">
        <v>1406</v>
      </c>
      <c r="H201" s="153">
        <v>1.68</v>
      </c>
      <c r="I201" s="376"/>
      <c r="L201" s="150"/>
      <c r="M201" s="154"/>
      <c r="T201" s="155"/>
      <c r="AT201" s="151" t="s">
        <v>137</v>
      </c>
      <c r="AU201" s="151" t="s">
        <v>81</v>
      </c>
      <c r="AV201" s="13" t="s">
        <v>81</v>
      </c>
      <c r="AW201" s="13" t="s">
        <v>28</v>
      </c>
      <c r="AX201" s="13" t="s">
        <v>71</v>
      </c>
      <c r="AY201" s="151" t="s">
        <v>129</v>
      </c>
    </row>
    <row r="202" spans="2:65" s="14" customFormat="1">
      <c r="B202" s="156"/>
      <c r="D202" s="145" t="s">
        <v>137</v>
      </c>
      <c r="E202" s="157" t="s">
        <v>1</v>
      </c>
      <c r="F202" s="158" t="s">
        <v>142</v>
      </c>
      <c r="H202" s="159">
        <v>6.4799999999999995</v>
      </c>
      <c r="I202" s="377"/>
      <c r="L202" s="156"/>
      <c r="M202" s="160"/>
      <c r="T202" s="161"/>
      <c r="AT202" s="157" t="s">
        <v>137</v>
      </c>
      <c r="AU202" s="157" t="s">
        <v>81</v>
      </c>
      <c r="AV202" s="14" t="s">
        <v>135</v>
      </c>
      <c r="AW202" s="14" t="s">
        <v>28</v>
      </c>
      <c r="AX202" s="14" t="s">
        <v>79</v>
      </c>
      <c r="AY202" s="157" t="s">
        <v>129</v>
      </c>
    </row>
    <row r="203" spans="2:65" s="11" customFormat="1" ht="22.9" customHeight="1">
      <c r="B203" s="121"/>
      <c r="D203" s="122" t="s">
        <v>70</v>
      </c>
      <c r="E203" s="130" t="s">
        <v>144</v>
      </c>
      <c r="F203" s="130" t="s">
        <v>1407</v>
      </c>
      <c r="I203" s="372"/>
      <c r="J203" s="131">
        <f>BK203</f>
        <v>0</v>
      </c>
      <c r="L203" s="121"/>
      <c r="M203" s="125"/>
      <c r="P203" s="126">
        <f>SUM(P204:P207)</f>
        <v>0</v>
      </c>
      <c r="R203" s="126">
        <f>SUM(R204:R207)</f>
        <v>3.3943821999999999</v>
      </c>
      <c r="T203" s="127">
        <f>SUM(T204:T207)</f>
        <v>0</v>
      </c>
      <c r="AR203" s="122" t="s">
        <v>79</v>
      </c>
      <c r="AT203" s="128" t="s">
        <v>70</v>
      </c>
      <c r="AU203" s="128" t="s">
        <v>79</v>
      </c>
      <c r="AY203" s="122" t="s">
        <v>129</v>
      </c>
      <c r="BK203" s="129">
        <f>SUM(BK204:BK207)</f>
        <v>0</v>
      </c>
    </row>
    <row r="204" spans="2:65" s="1" customFormat="1" ht="33" customHeight="1">
      <c r="B204" s="28"/>
      <c r="C204" s="132" t="s">
        <v>275</v>
      </c>
      <c r="D204" s="367" t="s">
        <v>131</v>
      </c>
      <c r="E204" s="133" t="s">
        <v>1408</v>
      </c>
      <c r="F204" s="134" t="s">
        <v>1409</v>
      </c>
      <c r="G204" s="135" t="s">
        <v>134</v>
      </c>
      <c r="H204" s="136">
        <v>14.02</v>
      </c>
      <c r="I204" s="373"/>
      <c r="J204" s="137">
        <f>ROUND(I204*H204,2)</f>
        <v>0</v>
      </c>
      <c r="K204" s="138"/>
      <c r="L204" s="28"/>
      <c r="M204" s="374" t="s">
        <v>1</v>
      </c>
      <c r="N204" s="139" t="s">
        <v>37</v>
      </c>
      <c r="P204" s="140">
        <f>O204*H204</f>
        <v>0</v>
      </c>
      <c r="Q204" s="140">
        <v>0.24210999999999999</v>
      </c>
      <c r="R204" s="140">
        <f>Q204*H204</f>
        <v>3.3943821999999999</v>
      </c>
      <c r="S204" s="140">
        <v>0</v>
      </c>
      <c r="T204" s="141">
        <f>S204*H204</f>
        <v>0</v>
      </c>
      <c r="AR204" s="142" t="s">
        <v>135</v>
      </c>
      <c r="AT204" s="142" t="s">
        <v>131</v>
      </c>
      <c r="AU204" s="142" t="s">
        <v>81</v>
      </c>
      <c r="AY204" s="16" t="s">
        <v>129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79</v>
      </c>
      <c r="BK204" s="143">
        <f>ROUND(I204*H204,2)</f>
        <v>0</v>
      </c>
      <c r="BL204" s="16" t="s">
        <v>135</v>
      </c>
      <c r="BM204" s="142" t="s">
        <v>1410</v>
      </c>
    </row>
    <row r="205" spans="2:65" s="13" customFormat="1">
      <c r="B205" s="150"/>
      <c r="D205" s="145" t="s">
        <v>137</v>
      </c>
      <c r="E205" s="151" t="s">
        <v>1</v>
      </c>
      <c r="F205" s="152" t="s">
        <v>1411</v>
      </c>
      <c r="H205" s="153">
        <v>17.399999999999999</v>
      </c>
      <c r="I205" s="376"/>
      <c r="L205" s="150"/>
      <c r="M205" s="154"/>
      <c r="T205" s="155"/>
      <c r="AT205" s="151" t="s">
        <v>137</v>
      </c>
      <c r="AU205" s="151" t="s">
        <v>81</v>
      </c>
      <c r="AV205" s="13" t="s">
        <v>81</v>
      </c>
      <c r="AW205" s="13" t="s">
        <v>28</v>
      </c>
      <c r="AX205" s="13" t="s">
        <v>71</v>
      </c>
      <c r="AY205" s="151" t="s">
        <v>129</v>
      </c>
    </row>
    <row r="206" spans="2:65" s="13" customFormat="1">
      <c r="B206" s="150"/>
      <c r="D206" s="145" t="s">
        <v>137</v>
      </c>
      <c r="E206" s="151" t="s">
        <v>1</v>
      </c>
      <c r="F206" s="152" t="s">
        <v>1412</v>
      </c>
      <c r="H206" s="153">
        <v>-3.38</v>
      </c>
      <c r="I206" s="376"/>
      <c r="L206" s="150"/>
      <c r="M206" s="154"/>
      <c r="T206" s="155"/>
      <c r="AT206" s="151" t="s">
        <v>137</v>
      </c>
      <c r="AU206" s="151" t="s">
        <v>81</v>
      </c>
      <c r="AV206" s="13" t="s">
        <v>81</v>
      </c>
      <c r="AW206" s="13" t="s">
        <v>28</v>
      </c>
      <c r="AX206" s="13" t="s">
        <v>71</v>
      </c>
      <c r="AY206" s="151" t="s">
        <v>129</v>
      </c>
    </row>
    <row r="207" spans="2:65" s="14" customFormat="1">
      <c r="B207" s="156"/>
      <c r="D207" s="145" t="s">
        <v>137</v>
      </c>
      <c r="E207" s="157" t="s">
        <v>1</v>
      </c>
      <c r="F207" s="158" t="s">
        <v>142</v>
      </c>
      <c r="H207" s="159">
        <v>14.02</v>
      </c>
      <c r="I207" s="377"/>
      <c r="L207" s="156"/>
      <c r="M207" s="160"/>
      <c r="T207" s="161"/>
      <c r="AT207" s="157" t="s">
        <v>137</v>
      </c>
      <c r="AU207" s="157" t="s">
        <v>81</v>
      </c>
      <c r="AV207" s="14" t="s">
        <v>135</v>
      </c>
      <c r="AW207" s="14" t="s">
        <v>28</v>
      </c>
      <c r="AX207" s="14" t="s">
        <v>79</v>
      </c>
      <c r="AY207" s="157" t="s">
        <v>129</v>
      </c>
    </row>
    <row r="208" spans="2:65" s="11" customFormat="1" ht="22.9" customHeight="1">
      <c r="B208" s="121"/>
      <c r="D208" s="122" t="s">
        <v>70</v>
      </c>
      <c r="E208" s="130" t="s">
        <v>135</v>
      </c>
      <c r="F208" s="130" t="s">
        <v>323</v>
      </c>
      <c r="I208" s="372"/>
      <c r="J208" s="131">
        <f>BK208</f>
        <v>0</v>
      </c>
      <c r="L208" s="121"/>
      <c r="M208" s="125"/>
      <c r="P208" s="126">
        <f>SUM(P209:P210)</f>
        <v>0</v>
      </c>
      <c r="R208" s="126">
        <f>SUM(R209:R210)</f>
        <v>0.67464000000000002</v>
      </c>
      <c r="T208" s="127">
        <f>SUM(T209:T210)</f>
        <v>0</v>
      </c>
      <c r="AR208" s="122" t="s">
        <v>79</v>
      </c>
      <c r="AT208" s="128" t="s">
        <v>70</v>
      </c>
      <c r="AU208" s="128" t="s">
        <v>79</v>
      </c>
      <c r="AY208" s="122" t="s">
        <v>129</v>
      </c>
      <c r="BK208" s="129">
        <f>SUM(BK209:BK210)</f>
        <v>0</v>
      </c>
    </row>
    <row r="209" spans="2:65" s="1" customFormat="1" ht="24.2" customHeight="1">
      <c r="B209" s="28"/>
      <c r="C209" s="132" t="s">
        <v>279</v>
      </c>
      <c r="D209" s="367" t="s">
        <v>131</v>
      </c>
      <c r="E209" s="133" t="s">
        <v>1413</v>
      </c>
      <c r="F209" s="134" t="s">
        <v>1414</v>
      </c>
      <c r="G209" s="135" t="s">
        <v>377</v>
      </c>
      <c r="H209" s="136">
        <v>3</v>
      </c>
      <c r="I209" s="373"/>
      <c r="J209" s="137">
        <f>ROUND(I209*H209,2)</f>
        <v>0</v>
      </c>
      <c r="K209" s="138"/>
      <c r="L209" s="28"/>
      <c r="M209" s="374" t="s">
        <v>1</v>
      </c>
      <c r="N209" s="139" t="s">
        <v>37</v>
      </c>
      <c r="P209" s="140">
        <f>O209*H209</f>
        <v>0</v>
      </c>
      <c r="Q209" s="140">
        <v>6.8799999999999998E-3</v>
      </c>
      <c r="R209" s="140">
        <f>Q209*H209</f>
        <v>2.0639999999999999E-2</v>
      </c>
      <c r="S209" s="140">
        <v>0</v>
      </c>
      <c r="T209" s="141">
        <f>S209*H209</f>
        <v>0</v>
      </c>
      <c r="AR209" s="142" t="s">
        <v>135</v>
      </c>
      <c r="AT209" s="142" t="s">
        <v>131</v>
      </c>
      <c r="AU209" s="142" t="s">
        <v>81</v>
      </c>
      <c r="AY209" s="16" t="s">
        <v>129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79</v>
      </c>
      <c r="BK209" s="143">
        <f>ROUND(I209*H209,2)</f>
        <v>0</v>
      </c>
      <c r="BL209" s="16" t="s">
        <v>135</v>
      </c>
      <c r="BM209" s="142" t="s">
        <v>1415</v>
      </c>
    </row>
    <row r="210" spans="2:65" s="1" customFormat="1" ht="16.5" customHeight="1">
      <c r="B210" s="28"/>
      <c r="C210" s="164" t="s">
        <v>284</v>
      </c>
      <c r="D210" s="368" t="s">
        <v>285</v>
      </c>
      <c r="E210" s="165" t="s">
        <v>1416</v>
      </c>
      <c r="F210" s="166" t="s">
        <v>1417</v>
      </c>
      <c r="G210" s="167" t="s">
        <v>377</v>
      </c>
      <c r="H210" s="168">
        <v>3</v>
      </c>
      <c r="I210" s="379"/>
      <c r="J210" s="169">
        <f>ROUND(I210*H210,2)</f>
        <v>0</v>
      </c>
      <c r="K210" s="170"/>
      <c r="L210" s="171"/>
      <c r="M210" s="380" t="s">
        <v>1</v>
      </c>
      <c r="N210" s="172" t="s">
        <v>37</v>
      </c>
      <c r="P210" s="140">
        <f>O210*H210</f>
        <v>0</v>
      </c>
      <c r="Q210" s="140">
        <v>0.218</v>
      </c>
      <c r="R210" s="140">
        <f>Q210*H210</f>
        <v>0.65400000000000003</v>
      </c>
      <c r="S210" s="140">
        <v>0</v>
      </c>
      <c r="T210" s="141">
        <f>S210*H210</f>
        <v>0</v>
      </c>
      <c r="AR210" s="142" t="s">
        <v>172</v>
      </c>
      <c r="AT210" s="142" t="s">
        <v>285</v>
      </c>
      <c r="AU210" s="142" t="s">
        <v>81</v>
      </c>
      <c r="AY210" s="16" t="s">
        <v>129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79</v>
      </c>
      <c r="BK210" s="143">
        <f>ROUND(I210*H210,2)</f>
        <v>0</v>
      </c>
      <c r="BL210" s="16" t="s">
        <v>135</v>
      </c>
      <c r="BM210" s="142" t="s">
        <v>1418</v>
      </c>
    </row>
    <row r="211" spans="2:65" s="11" customFormat="1" ht="22.9" customHeight="1">
      <c r="B211" s="121"/>
      <c r="D211" s="122" t="s">
        <v>70</v>
      </c>
      <c r="E211" s="130" t="s">
        <v>160</v>
      </c>
      <c r="F211" s="130" t="s">
        <v>759</v>
      </c>
      <c r="I211" s="372"/>
      <c r="J211" s="131">
        <f>BK211</f>
        <v>0</v>
      </c>
      <c r="L211" s="121"/>
      <c r="M211" s="125"/>
      <c r="P211" s="126">
        <f>SUM(P212:P215)</f>
        <v>0</v>
      </c>
      <c r="R211" s="126">
        <f>SUM(R212:R215)</f>
        <v>7.46328996</v>
      </c>
      <c r="T211" s="127">
        <f>SUM(T212:T215)</f>
        <v>0</v>
      </c>
      <c r="AR211" s="122" t="s">
        <v>79</v>
      </c>
      <c r="AT211" s="128" t="s">
        <v>70</v>
      </c>
      <c r="AU211" s="128" t="s">
        <v>79</v>
      </c>
      <c r="AY211" s="122" t="s">
        <v>129</v>
      </c>
      <c r="BK211" s="129">
        <f>SUM(BK212:BK215)</f>
        <v>0</v>
      </c>
    </row>
    <row r="212" spans="2:65" s="1" customFormat="1" ht="33" customHeight="1">
      <c r="B212" s="28"/>
      <c r="C212" s="132" t="s">
        <v>291</v>
      </c>
      <c r="D212" s="132" t="s">
        <v>131</v>
      </c>
      <c r="E212" s="133" t="s">
        <v>760</v>
      </c>
      <c r="F212" s="134" t="s">
        <v>761</v>
      </c>
      <c r="G212" s="135" t="s">
        <v>197</v>
      </c>
      <c r="H212" s="136">
        <v>2.9820000000000002</v>
      </c>
      <c r="I212" s="373"/>
      <c r="J212" s="137">
        <f>ROUND(I212*H212,2)</f>
        <v>0</v>
      </c>
      <c r="K212" s="138"/>
      <c r="L212" s="28"/>
      <c r="M212" s="374" t="s">
        <v>1</v>
      </c>
      <c r="N212" s="139" t="s">
        <v>37</v>
      </c>
      <c r="P212" s="140">
        <f>O212*H212</f>
        <v>0</v>
      </c>
      <c r="Q212" s="140">
        <v>2.5018699999999998</v>
      </c>
      <c r="R212" s="140">
        <f>Q212*H212</f>
        <v>7.4605763400000003</v>
      </c>
      <c r="S212" s="140">
        <v>0</v>
      </c>
      <c r="T212" s="141">
        <f>S212*H212</f>
        <v>0</v>
      </c>
      <c r="AR212" s="142" t="s">
        <v>135</v>
      </c>
      <c r="AT212" s="142" t="s">
        <v>131</v>
      </c>
      <c r="AU212" s="142" t="s">
        <v>81</v>
      </c>
      <c r="AY212" s="16" t="s">
        <v>129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79</v>
      </c>
      <c r="BK212" s="143">
        <f>ROUND(I212*H212,2)</f>
        <v>0</v>
      </c>
      <c r="BL212" s="16" t="s">
        <v>135</v>
      </c>
      <c r="BM212" s="142" t="s">
        <v>762</v>
      </c>
    </row>
    <row r="213" spans="2:65" s="1" customFormat="1" ht="39">
      <c r="B213" s="28"/>
      <c r="D213" s="145" t="s">
        <v>151</v>
      </c>
      <c r="F213" s="162" t="s">
        <v>763</v>
      </c>
      <c r="I213" s="378"/>
      <c r="L213" s="28"/>
      <c r="M213" s="163"/>
      <c r="T213" s="52"/>
      <c r="AT213" s="16" t="s">
        <v>151</v>
      </c>
      <c r="AU213" s="16" t="s">
        <v>81</v>
      </c>
    </row>
    <row r="214" spans="2:65" s="13" customFormat="1">
      <c r="B214" s="150"/>
      <c r="D214" s="145" t="s">
        <v>137</v>
      </c>
      <c r="E214" s="151" t="s">
        <v>1</v>
      </c>
      <c r="F214" s="152" t="s">
        <v>764</v>
      </c>
      <c r="H214" s="153">
        <v>2.9820000000000002</v>
      </c>
      <c r="I214" s="376"/>
      <c r="L214" s="150"/>
      <c r="M214" s="154"/>
      <c r="T214" s="155"/>
      <c r="AT214" s="151" t="s">
        <v>137</v>
      </c>
      <c r="AU214" s="151" t="s">
        <v>81</v>
      </c>
      <c r="AV214" s="13" t="s">
        <v>81</v>
      </c>
      <c r="AW214" s="13" t="s">
        <v>28</v>
      </c>
      <c r="AX214" s="13" t="s">
        <v>79</v>
      </c>
      <c r="AY214" s="151" t="s">
        <v>129</v>
      </c>
    </row>
    <row r="215" spans="2:65" s="1" customFormat="1" ht="21.75" customHeight="1">
      <c r="B215" s="28"/>
      <c r="C215" s="132" t="s">
        <v>299</v>
      </c>
      <c r="D215" s="132" t="s">
        <v>131</v>
      </c>
      <c r="E215" s="133" t="s">
        <v>765</v>
      </c>
      <c r="F215" s="134" t="s">
        <v>766</v>
      </c>
      <c r="G215" s="135" t="s">
        <v>197</v>
      </c>
      <c r="H215" s="136">
        <v>2.9820000000000002</v>
      </c>
      <c r="I215" s="373"/>
      <c r="J215" s="137">
        <f>ROUND(I215*H215,2)</f>
        <v>0</v>
      </c>
      <c r="K215" s="138"/>
      <c r="L215" s="28"/>
      <c r="M215" s="374" t="s">
        <v>1</v>
      </c>
      <c r="N215" s="139" t="s">
        <v>37</v>
      </c>
      <c r="P215" s="140">
        <f>O215*H215</f>
        <v>0</v>
      </c>
      <c r="Q215" s="140">
        <v>9.1E-4</v>
      </c>
      <c r="R215" s="140">
        <f>Q215*H215</f>
        <v>2.7136200000000004E-3</v>
      </c>
      <c r="S215" s="140">
        <v>0</v>
      </c>
      <c r="T215" s="141">
        <f>S215*H215</f>
        <v>0</v>
      </c>
      <c r="AR215" s="142" t="s">
        <v>135</v>
      </c>
      <c r="AT215" s="142" t="s">
        <v>131</v>
      </c>
      <c r="AU215" s="142" t="s">
        <v>81</v>
      </c>
      <c r="AY215" s="16" t="s">
        <v>129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79</v>
      </c>
      <c r="BK215" s="143">
        <f>ROUND(I215*H215,2)</f>
        <v>0</v>
      </c>
      <c r="BL215" s="16" t="s">
        <v>135</v>
      </c>
      <c r="BM215" s="142" t="s">
        <v>767</v>
      </c>
    </row>
    <row r="216" spans="2:65" s="11" customFormat="1" ht="22.9" customHeight="1">
      <c r="B216" s="121"/>
      <c r="D216" s="122" t="s">
        <v>70</v>
      </c>
      <c r="E216" s="130" t="s">
        <v>172</v>
      </c>
      <c r="F216" s="130" t="s">
        <v>373</v>
      </c>
      <c r="I216" s="372"/>
      <c r="J216" s="131">
        <f>BK216</f>
        <v>0</v>
      </c>
      <c r="L216" s="121"/>
      <c r="M216" s="125"/>
      <c r="P216" s="126">
        <f>SUM(P217:P225)</f>
        <v>0</v>
      </c>
      <c r="R216" s="126">
        <f>SUM(R217:R225)</f>
        <v>42.60501</v>
      </c>
      <c r="T216" s="127">
        <f>SUM(T217:T225)</f>
        <v>0</v>
      </c>
      <c r="AR216" s="122" t="s">
        <v>79</v>
      </c>
      <c r="AT216" s="128" t="s">
        <v>70</v>
      </c>
      <c r="AU216" s="128" t="s">
        <v>79</v>
      </c>
      <c r="AY216" s="122" t="s">
        <v>129</v>
      </c>
      <c r="BK216" s="129">
        <f>SUM(BK217:BK225)</f>
        <v>0</v>
      </c>
    </row>
    <row r="217" spans="2:65" s="1" customFormat="1" ht="24.2" customHeight="1">
      <c r="B217" s="28"/>
      <c r="C217" s="132" t="s">
        <v>303</v>
      </c>
      <c r="D217" s="132" t="s">
        <v>131</v>
      </c>
      <c r="E217" s="133" t="s">
        <v>565</v>
      </c>
      <c r="F217" s="134" t="s">
        <v>768</v>
      </c>
      <c r="G217" s="135" t="s">
        <v>377</v>
      </c>
      <c r="H217" s="136">
        <v>1</v>
      </c>
      <c r="I217" s="373"/>
      <c r="J217" s="137">
        <f>ROUND(I217*H217,2)</f>
        <v>0</v>
      </c>
      <c r="K217" s="138"/>
      <c r="L217" s="28"/>
      <c r="M217" s="374" t="s">
        <v>1</v>
      </c>
      <c r="N217" s="139" t="s">
        <v>37</v>
      </c>
      <c r="P217" s="140">
        <f>O217*H217</f>
        <v>0</v>
      </c>
      <c r="Q217" s="140">
        <v>3.9269999999999999E-2</v>
      </c>
      <c r="R217" s="140">
        <f>Q217*H217</f>
        <v>3.9269999999999999E-2</v>
      </c>
      <c r="S217" s="140">
        <v>0</v>
      </c>
      <c r="T217" s="141">
        <f>S217*H217</f>
        <v>0</v>
      </c>
      <c r="AR217" s="142" t="s">
        <v>135</v>
      </c>
      <c r="AT217" s="142" t="s">
        <v>131</v>
      </c>
      <c r="AU217" s="142" t="s">
        <v>81</v>
      </c>
      <c r="AY217" s="16" t="s">
        <v>129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79</v>
      </c>
      <c r="BK217" s="143">
        <f>ROUND(I217*H217,2)</f>
        <v>0</v>
      </c>
      <c r="BL217" s="16" t="s">
        <v>135</v>
      </c>
      <c r="BM217" s="142" t="s">
        <v>769</v>
      </c>
    </row>
    <row r="218" spans="2:65" s="1" customFormat="1" ht="37.9" customHeight="1">
      <c r="B218" s="28"/>
      <c r="C218" s="164" t="s">
        <v>307</v>
      </c>
      <c r="D218" s="164" t="s">
        <v>285</v>
      </c>
      <c r="E218" s="165" t="s">
        <v>1419</v>
      </c>
      <c r="F218" s="166" t="s">
        <v>1420</v>
      </c>
      <c r="G218" s="167" t="s">
        <v>377</v>
      </c>
      <c r="H218" s="168">
        <v>1</v>
      </c>
      <c r="I218" s="379"/>
      <c r="J218" s="169">
        <f>ROUND(I218*H218,2)</f>
        <v>0</v>
      </c>
      <c r="K218" s="170"/>
      <c r="L218" s="171"/>
      <c r="M218" s="380" t="s">
        <v>1</v>
      </c>
      <c r="N218" s="172" t="s">
        <v>37</v>
      </c>
      <c r="P218" s="140">
        <f>O218*H218</f>
        <v>0</v>
      </c>
      <c r="Q218" s="140">
        <v>13.57</v>
      </c>
      <c r="R218" s="140">
        <f>Q218*H218</f>
        <v>13.57</v>
      </c>
      <c r="S218" s="140">
        <v>0</v>
      </c>
      <c r="T218" s="141">
        <f>S218*H218</f>
        <v>0</v>
      </c>
      <c r="AR218" s="142" t="s">
        <v>172</v>
      </c>
      <c r="AT218" s="142" t="s">
        <v>285</v>
      </c>
      <c r="AU218" s="142" t="s">
        <v>81</v>
      </c>
      <c r="AY218" s="16" t="s">
        <v>129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6" t="s">
        <v>79</v>
      </c>
      <c r="BK218" s="143">
        <f>ROUND(I218*H218,2)</f>
        <v>0</v>
      </c>
      <c r="BL218" s="16" t="s">
        <v>135</v>
      </c>
      <c r="BM218" s="142" t="s">
        <v>1421</v>
      </c>
    </row>
    <row r="219" spans="2:65" s="1" customFormat="1" ht="29.25">
      <c r="B219" s="28"/>
      <c r="D219" s="145" t="s">
        <v>151</v>
      </c>
      <c r="F219" s="162" t="s">
        <v>1515</v>
      </c>
      <c r="I219" s="378"/>
      <c r="L219" s="28"/>
      <c r="M219" s="163"/>
      <c r="T219" s="52"/>
      <c r="AT219" s="16" t="s">
        <v>151</v>
      </c>
      <c r="AU219" s="16" t="s">
        <v>81</v>
      </c>
    </row>
    <row r="220" spans="2:65" s="1" customFormat="1" ht="24.2" customHeight="1">
      <c r="B220" s="28"/>
      <c r="C220" s="132" t="s">
        <v>311</v>
      </c>
      <c r="D220" s="132" t="s">
        <v>131</v>
      </c>
      <c r="E220" s="133" t="s">
        <v>770</v>
      </c>
      <c r="F220" s="134" t="s">
        <v>771</v>
      </c>
      <c r="G220" s="135" t="s">
        <v>377</v>
      </c>
      <c r="H220" s="136">
        <v>1</v>
      </c>
      <c r="I220" s="373"/>
      <c r="J220" s="137">
        <f>ROUND(I220*H220,2)</f>
        <v>0</v>
      </c>
      <c r="K220" s="138"/>
      <c r="L220" s="28"/>
      <c r="M220" s="374" t="s">
        <v>1</v>
      </c>
      <c r="N220" s="139" t="s">
        <v>37</v>
      </c>
      <c r="P220" s="140">
        <f>O220*H220</f>
        <v>0</v>
      </c>
      <c r="Q220" s="140">
        <v>2.8539999999999999E-2</v>
      </c>
      <c r="R220" s="140">
        <f>Q220*H220</f>
        <v>2.8539999999999999E-2</v>
      </c>
      <c r="S220" s="140">
        <v>0</v>
      </c>
      <c r="T220" s="141">
        <f>S220*H220</f>
        <v>0</v>
      </c>
      <c r="AR220" s="142" t="s">
        <v>135</v>
      </c>
      <c r="AT220" s="142" t="s">
        <v>131</v>
      </c>
      <c r="AU220" s="142" t="s">
        <v>81</v>
      </c>
      <c r="AY220" s="16" t="s">
        <v>129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79</v>
      </c>
      <c r="BK220" s="143">
        <f>ROUND(I220*H220,2)</f>
        <v>0</v>
      </c>
      <c r="BL220" s="16" t="s">
        <v>135</v>
      </c>
      <c r="BM220" s="142" t="s">
        <v>772</v>
      </c>
    </row>
    <row r="221" spans="2:65" s="1" customFormat="1" ht="24.2" customHeight="1">
      <c r="B221" s="28"/>
      <c r="C221" s="164" t="s">
        <v>318</v>
      </c>
      <c r="D221" s="164" t="s">
        <v>285</v>
      </c>
      <c r="E221" s="165" t="s">
        <v>773</v>
      </c>
      <c r="F221" s="166" t="s">
        <v>774</v>
      </c>
      <c r="G221" s="167" t="s">
        <v>377</v>
      </c>
      <c r="H221" s="168">
        <v>1</v>
      </c>
      <c r="I221" s="379"/>
      <c r="J221" s="169">
        <f>ROUND(I221*H221,2)</f>
        <v>0</v>
      </c>
      <c r="K221" s="170"/>
      <c r="L221" s="171"/>
      <c r="M221" s="380" t="s">
        <v>1</v>
      </c>
      <c r="N221" s="172" t="s">
        <v>37</v>
      </c>
      <c r="P221" s="140">
        <f>O221*H221</f>
        <v>0</v>
      </c>
      <c r="Q221" s="140">
        <v>27.75</v>
      </c>
      <c r="R221" s="140">
        <f>Q221*H221</f>
        <v>27.75</v>
      </c>
      <c r="S221" s="140">
        <v>0</v>
      </c>
      <c r="T221" s="141">
        <f>S221*H221</f>
        <v>0</v>
      </c>
      <c r="AR221" s="142" t="s">
        <v>172</v>
      </c>
      <c r="AT221" s="142" t="s">
        <v>285</v>
      </c>
      <c r="AU221" s="142" t="s">
        <v>81</v>
      </c>
      <c r="AY221" s="16" t="s">
        <v>129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79</v>
      </c>
      <c r="BK221" s="143">
        <f>ROUND(I221*H221,2)</f>
        <v>0</v>
      </c>
      <c r="BL221" s="16" t="s">
        <v>135</v>
      </c>
      <c r="BM221" s="142" t="s">
        <v>775</v>
      </c>
    </row>
    <row r="222" spans="2:65" s="1" customFormat="1" ht="29.25">
      <c r="B222" s="28"/>
      <c r="D222" s="145" t="s">
        <v>151</v>
      </c>
      <c r="F222" s="162" t="s">
        <v>1515</v>
      </c>
      <c r="I222" s="378"/>
      <c r="L222" s="28"/>
      <c r="M222" s="163"/>
      <c r="T222" s="52"/>
      <c r="AT222" s="16" t="s">
        <v>151</v>
      </c>
      <c r="AU222" s="16" t="s">
        <v>81</v>
      </c>
    </row>
    <row r="223" spans="2:65" s="1" customFormat="1" ht="24.2" customHeight="1">
      <c r="B223" s="28"/>
      <c r="C223" s="132" t="s">
        <v>321</v>
      </c>
      <c r="D223" s="132" t="s">
        <v>131</v>
      </c>
      <c r="E223" s="133" t="s">
        <v>776</v>
      </c>
      <c r="F223" s="134" t="s">
        <v>777</v>
      </c>
      <c r="G223" s="135" t="s">
        <v>377</v>
      </c>
      <c r="H223" s="136">
        <v>5</v>
      </c>
      <c r="I223" s="373"/>
      <c r="J223" s="137">
        <f>ROUND(I223*H223,2)</f>
        <v>0</v>
      </c>
      <c r="K223" s="138"/>
      <c r="L223" s="28"/>
      <c r="M223" s="374" t="s">
        <v>1</v>
      </c>
      <c r="N223" s="139" t="s">
        <v>37</v>
      </c>
      <c r="P223" s="140">
        <f>O223*H223</f>
        <v>0</v>
      </c>
      <c r="Q223" s="140">
        <v>0.21734000000000001</v>
      </c>
      <c r="R223" s="140">
        <f>Q223*H223</f>
        <v>1.0867</v>
      </c>
      <c r="S223" s="140">
        <v>0</v>
      </c>
      <c r="T223" s="141">
        <f>S223*H223</f>
        <v>0</v>
      </c>
      <c r="AR223" s="142" t="s">
        <v>135</v>
      </c>
      <c r="AT223" s="142" t="s">
        <v>131</v>
      </c>
      <c r="AU223" s="142" t="s">
        <v>81</v>
      </c>
      <c r="AY223" s="16" t="s">
        <v>129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6" t="s">
        <v>79</v>
      </c>
      <c r="BK223" s="143">
        <f>ROUND(I223*H223,2)</f>
        <v>0</v>
      </c>
      <c r="BL223" s="16" t="s">
        <v>135</v>
      </c>
      <c r="BM223" s="142" t="s">
        <v>778</v>
      </c>
    </row>
    <row r="224" spans="2:65" s="1" customFormat="1" ht="24.2" customHeight="1">
      <c r="B224" s="28"/>
      <c r="C224" s="164" t="s">
        <v>322</v>
      </c>
      <c r="D224" s="164" t="s">
        <v>285</v>
      </c>
      <c r="E224" s="165" t="s">
        <v>779</v>
      </c>
      <c r="F224" s="166" t="s">
        <v>780</v>
      </c>
      <c r="G224" s="167" t="s">
        <v>377</v>
      </c>
      <c r="H224" s="168">
        <v>2</v>
      </c>
      <c r="I224" s="379"/>
      <c r="J224" s="169">
        <f>ROUND(I224*H224,2)</f>
        <v>0</v>
      </c>
      <c r="K224" s="170"/>
      <c r="L224" s="171"/>
      <c r="M224" s="380" t="s">
        <v>1</v>
      </c>
      <c r="N224" s="172" t="s">
        <v>37</v>
      </c>
      <c r="P224" s="140">
        <f>O224*H224</f>
        <v>0</v>
      </c>
      <c r="Q224" s="140">
        <v>2.6100000000000002E-2</v>
      </c>
      <c r="R224" s="140">
        <f>Q224*H224</f>
        <v>5.2200000000000003E-2</v>
      </c>
      <c r="S224" s="140">
        <v>0</v>
      </c>
      <c r="T224" s="141">
        <f>S224*H224</f>
        <v>0</v>
      </c>
      <c r="AR224" s="142" t="s">
        <v>172</v>
      </c>
      <c r="AT224" s="142" t="s">
        <v>285</v>
      </c>
      <c r="AU224" s="142" t="s">
        <v>81</v>
      </c>
      <c r="AY224" s="16" t="s">
        <v>129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79</v>
      </c>
      <c r="BK224" s="143">
        <f>ROUND(I224*H224,2)</f>
        <v>0</v>
      </c>
      <c r="BL224" s="16" t="s">
        <v>135</v>
      </c>
      <c r="BM224" s="142" t="s">
        <v>781</v>
      </c>
    </row>
    <row r="225" spans="2:65" s="1" customFormat="1" ht="24.2" customHeight="1">
      <c r="B225" s="28"/>
      <c r="C225" s="164" t="s">
        <v>324</v>
      </c>
      <c r="D225" s="164" t="s">
        <v>285</v>
      </c>
      <c r="E225" s="165" t="s">
        <v>782</v>
      </c>
      <c r="F225" s="166" t="s">
        <v>783</v>
      </c>
      <c r="G225" s="167" t="s">
        <v>377</v>
      </c>
      <c r="H225" s="168">
        <v>3</v>
      </c>
      <c r="I225" s="379"/>
      <c r="J225" s="169">
        <f>ROUND(I225*H225,2)</f>
        <v>0</v>
      </c>
      <c r="K225" s="170"/>
      <c r="L225" s="171"/>
      <c r="M225" s="380" t="s">
        <v>1</v>
      </c>
      <c r="N225" s="172" t="s">
        <v>37</v>
      </c>
      <c r="P225" s="140">
        <f>O225*H225</f>
        <v>0</v>
      </c>
      <c r="Q225" s="140">
        <v>2.6100000000000002E-2</v>
      </c>
      <c r="R225" s="140">
        <f>Q225*H225</f>
        <v>7.8300000000000008E-2</v>
      </c>
      <c r="S225" s="140">
        <v>0</v>
      </c>
      <c r="T225" s="141">
        <f>S225*H225</f>
        <v>0</v>
      </c>
      <c r="AR225" s="142" t="s">
        <v>172</v>
      </c>
      <c r="AT225" s="142" t="s">
        <v>285</v>
      </c>
      <c r="AU225" s="142" t="s">
        <v>81</v>
      </c>
      <c r="AY225" s="16" t="s">
        <v>129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79</v>
      </c>
      <c r="BK225" s="143">
        <f>ROUND(I225*H225,2)</f>
        <v>0</v>
      </c>
      <c r="BL225" s="16" t="s">
        <v>135</v>
      </c>
      <c r="BM225" s="142" t="s">
        <v>784</v>
      </c>
    </row>
    <row r="226" spans="2:65" s="11" customFormat="1" ht="22.9" customHeight="1">
      <c r="B226" s="121"/>
      <c r="D226" s="122" t="s">
        <v>70</v>
      </c>
      <c r="E226" s="130" t="s">
        <v>177</v>
      </c>
      <c r="F226" s="130" t="s">
        <v>785</v>
      </c>
      <c r="I226" s="372"/>
      <c r="J226" s="131">
        <f>BK226</f>
        <v>0</v>
      </c>
      <c r="L226" s="121"/>
      <c r="M226" s="125"/>
      <c r="P226" s="126">
        <f>P227+SUM(P228:P246)</f>
        <v>0</v>
      </c>
      <c r="R226" s="126">
        <f>R227+SUM(R228:R246)</f>
        <v>3.4721659999999994E-2</v>
      </c>
      <c r="T226" s="127">
        <f>T227+SUM(T228:T246)</f>
        <v>8.8300000000000003E-2</v>
      </c>
      <c r="AR226" s="122" t="s">
        <v>79</v>
      </c>
      <c r="AT226" s="128" t="s">
        <v>70</v>
      </c>
      <c r="AU226" s="128" t="s">
        <v>79</v>
      </c>
      <c r="AY226" s="122" t="s">
        <v>129</v>
      </c>
      <c r="BK226" s="129">
        <f>BK227+SUM(BK228:BK246)</f>
        <v>0</v>
      </c>
    </row>
    <row r="227" spans="2:65" s="1" customFormat="1" ht="24.2" customHeight="1">
      <c r="B227" s="28"/>
      <c r="C227" s="132" t="s">
        <v>332</v>
      </c>
      <c r="D227" s="132" t="s">
        <v>131</v>
      </c>
      <c r="E227" s="133" t="s">
        <v>786</v>
      </c>
      <c r="F227" s="134" t="s">
        <v>787</v>
      </c>
      <c r="G227" s="135" t="s">
        <v>134</v>
      </c>
      <c r="H227" s="136">
        <v>45.033999999999999</v>
      </c>
      <c r="I227" s="373"/>
      <c r="J227" s="137">
        <f>ROUND(I227*H227,2)</f>
        <v>0</v>
      </c>
      <c r="K227" s="138"/>
      <c r="L227" s="28"/>
      <c r="M227" s="374" t="s">
        <v>1</v>
      </c>
      <c r="N227" s="139" t="s">
        <v>37</v>
      </c>
      <c r="P227" s="140">
        <f>O227*H227</f>
        <v>0</v>
      </c>
      <c r="Q227" s="140">
        <v>6.8999999999999997E-4</v>
      </c>
      <c r="R227" s="140">
        <f>Q227*H227</f>
        <v>3.1073459999999997E-2</v>
      </c>
      <c r="S227" s="140">
        <v>0</v>
      </c>
      <c r="T227" s="141">
        <f>S227*H227</f>
        <v>0</v>
      </c>
      <c r="AR227" s="142" t="s">
        <v>135</v>
      </c>
      <c r="AT227" s="142" t="s">
        <v>131</v>
      </c>
      <c r="AU227" s="142" t="s">
        <v>81</v>
      </c>
      <c r="AY227" s="16" t="s">
        <v>129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6" t="s">
        <v>79</v>
      </c>
      <c r="BK227" s="143">
        <f>ROUND(I227*H227,2)</f>
        <v>0</v>
      </c>
      <c r="BL227" s="16" t="s">
        <v>135</v>
      </c>
      <c r="BM227" s="142" t="s">
        <v>788</v>
      </c>
    </row>
    <row r="228" spans="2:65" s="13" customFormat="1">
      <c r="B228" s="150"/>
      <c r="D228" s="145" t="s">
        <v>137</v>
      </c>
      <c r="E228" s="151" t="s">
        <v>1</v>
      </c>
      <c r="F228" s="152" t="s">
        <v>789</v>
      </c>
      <c r="H228" s="153">
        <v>40.94</v>
      </c>
      <c r="I228" s="376"/>
      <c r="L228" s="150"/>
      <c r="M228" s="154"/>
      <c r="T228" s="155"/>
      <c r="AT228" s="151" t="s">
        <v>137</v>
      </c>
      <c r="AU228" s="151" t="s">
        <v>81</v>
      </c>
      <c r="AV228" s="13" t="s">
        <v>81</v>
      </c>
      <c r="AW228" s="13" t="s">
        <v>28</v>
      </c>
      <c r="AX228" s="13" t="s">
        <v>79</v>
      </c>
      <c r="AY228" s="151" t="s">
        <v>129</v>
      </c>
    </row>
    <row r="229" spans="2:65" s="13" customFormat="1">
      <c r="B229" s="150"/>
      <c r="D229" s="145" t="s">
        <v>137</v>
      </c>
      <c r="F229" s="152" t="s">
        <v>790</v>
      </c>
      <c r="H229" s="153">
        <v>45.033999999999999</v>
      </c>
      <c r="I229" s="376"/>
      <c r="L229" s="150"/>
      <c r="M229" s="154"/>
      <c r="T229" s="155"/>
      <c r="AT229" s="151" t="s">
        <v>137</v>
      </c>
      <c r="AU229" s="151" t="s">
        <v>81</v>
      </c>
      <c r="AV229" s="13" t="s">
        <v>81</v>
      </c>
      <c r="AW229" s="13" t="s">
        <v>4</v>
      </c>
      <c r="AX229" s="13" t="s">
        <v>79</v>
      </c>
      <c r="AY229" s="151" t="s">
        <v>129</v>
      </c>
    </row>
    <row r="230" spans="2:65" s="1" customFormat="1" ht="24.2" customHeight="1">
      <c r="B230" s="28"/>
      <c r="C230" s="132" t="s">
        <v>336</v>
      </c>
      <c r="D230" s="132" t="s">
        <v>131</v>
      </c>
      <c r="E230" s="133" t="s">
        <v>791</v>
      </c>
      <c r="F230" s="134" t="s">
        <v>792</v>
      </c>
      <c r="G230" s="135" t="s">
        <v>197</v>
      </c>
      <c r="H230" s="136">
        <v>55.664000000000001</v>
      </c>
      <c r="I230" s="373"/>
      <c r="J230" s="137">
        <f>ROUND(I230*H230,2)</f>
        <v>0</v>
      </c>
      <c r="K230" s="138"/>
      <c r="L230" s="28"/>
      <c r="M230" s="374" t="s">
        <v>1</v>
      </c>
      <c r="N230" s="139" t="s">
        <v>37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135</v>
      </c>
      <c r="AT230" s="142" t="s">
        <v>131</v>
      </c>
      <c r="AU230" s="142" t="s">
        <v>81</v>
      </c>
      <c r="AY230" s="16" t="s">
        <v>129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79</v>
      </c>
      <c r="BK230" s="143">
        <f>ROUND(I230*H230,2)</f>
        <v>0</v>
      </c>
      <c r="BL230" s="16" t="s">
        <v>135</v>
      </c>
      <c r="BM230" s="142" t="s">
        <v>793</v>
      </c>
    </row>
    <row r="231" spans="2:65" s="13" customFormat="1">
      <c r="B231" s="150"/>
      <c r="D231" s="145" t="s">
        <v>137</v>
      </c>
      <c r="E231" s="151" t="s">
        <v>1</v>
      </c>
      <c r="F231" s="152" t="s">
        <v>794</v>
      </c>
      <c r="H231" s="153">
        <v>55.664000000000001</v>
      </c>
      <c r="I231" s="376"/>
      <c r="L231" s="150"/>
      <c r="M231" s="154"/>
      <c r="T231" s="155"/>
      <c r="AT231" s="151" t="s">
        <v>137</v>
      </c>
      <c r="AU231" s="151" t="s">
        <v>81</v>
      </c>
      <c r="AV231" s="13" t="s">
        <v>81</v>
      </c>
      <c r="AW231" s="13" t="s">
        <v>28</v>
      </c>
      <c r="AX231" s="13" t="s">
        <v>79</v>
      </c>
      <c r="AY231" s="151" t="s">
        <v>129</v>
      </c>
    </row>
    <row r="232" spans="2:65" s="1" customFormat="1" ht="24.2" customHeight="1">
      <c r="B232" s="28"/>
      <c r="C232" s="132" t="s">
        <v>342</v>
      </c>
      <c r="D232" s="132" t="s">
        <v>131</v>
      </c>
      <c r="E232" s="133" t="s">
        <v>1516</v>
      </c>
      <c r="F232" s="134" t="s">
        <v>1517</v>
      </c>
      <c r="G232" s="135" t="s">
        <v>377</v>
      </c>
      <c r="H232" s="136">
        <v>2</v>
      </c>
      <c r="I232" s="373"/>
      <c r="J232" s="137">
        <f>ROUND(I232*H232,2)</f>
        <v>0</v>
      </c>
      <c r="K232" s="138"/>
      <c r="L232" s="28"/>
      <c r="M232" s="374" t="s">
        <v>1</v>
      </c>
      <c r="N232" s="139" t="s">
        <v>37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135</v>
      </c>
      <c r="AT232" s="142" t="s">
        <v>131</v>
      </c>
      <c r="AU232" s="142" t="s">
        <v>81</v>
      </c>
      <c r="AY232" s="16" t="s">
        <v>129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79</v>
      </c>
      <c r="BK232" s="143">
        <f>ROUND(I232*H232,2)</f>
        <v>0</v>
      </c>
      <c r="BL232" s="16" t="s">
        <v>135</v>
      </c>
      <c r="BM232" s="142" t="s">
        <v>1518</v>
      </c>
    </row>
    <row r="233" spans="2:65" s="1" customFormat="1" ht="16.5" customHeight="1">
      <c r="B233" s="28"/>
      <c r="C233" s="164" t="s">
        <v>349</v>
      </c>
      <c r="D233" s="164" t="s">
        <v>285</v>
      </c>
      <c r="E233" s="165" t="s">
        <v>1519</v>
      </c>
      <c r="F233" s="166" t="s">
        <v>1520</v>
      </c>
      <c r="G233" s="167" t="s">
        <v>377</v>
      </c>
      <c r="H233" s="168">
        <v>2</v>
      </c>
      <c r="I233" s="379"/>
      <c r="J233" s="169">
        <f>ROUND(I233*H233,2)</f>
        <v>0</v>
      </c>
      <c r="K233" s="170"/>
      <c r="L233" s="171"/>
      <c r="M233" s="380" t="s">
        <v>1</v>
      </c>
      <c r="N233" s="172" t="s">
        <v>37</v>
      </c>
      <c r="P233" s="140">
        <f>O233*H233</f>
        <v>0</v>
      </c>
      <c r="Q233" s="140">
        <v>4.0999999999999999E-4</v>
      </c>
      <c r="R233" s="140">
        <f>Q233*H233</f>
        <v>8.1999999999999998E-4</v>
      </c>
      <c r="S233" s="140">
        <v>0</v>
      </c>
      <c r="T233" s="141">
        <f>S233*H233</f>
        <v>0</v>
      </c>
      <c r="AR233" s="142" t="s">
        <v>172</v>
      </c>
      <c r="AT233" s="142" t="s">
        <v>285</v>
      </c>
      <c r="AU233" s="142" t="s">
        <v>81</v>
      </c>
      <c r="AY233" s="16" t="s">
        <v>129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79</v>
      </c>
      <c r="BK233" s="143">
        <f>ROUND(I233*H233,2)</f>
        <v>0</v>
      </c>
      <c r="BL233" s="16" t="s">
        <v>135</v>
      </c>
      <c r="BM233" s="142" t="s">
        <v>1521</v>
      </c>
    </row>
    <row r="234" spans="2:65" s="1" customFormat="1" ht="24.2" customHeight="1">
      <c r="B234" s="28"/>
      <c r="C234" s="132" t="s">
        <v>353</v>
      </c>
      <c r="D234" s="132" t="s">
        <v>131</v>
      </c>
      <c r="E234" s="133" t="s">
        <v>795</v>
      </c>
      <c r="F234" s="134" t="s">
        <v>796</v>
      </c>
      <c r="G234" s="135" t="s">
        <v>169</v>
      </c>
      <c r="H234" s="136">
        <v>0.14000000000000001</v>
      </c>
      <c r="I234" s="373"/>
      <c r="J234" s="137">
        <f>ROUND(I234*H234,2)</f>
        <v>0</v>
      </c>
      <c r="K234" s="138"/>
      <c r="L234" s="28"/>
      <c r="M234" s="374" t="s">
        <v>1</v>
      </c>
      <c r="N234" s="139" t="s">
        <v>37</v>
      </c>
      <c r="P234" s="140">
        <f>O234*H234</f>
        <v>0</v>
      </c>
      <c r="Q234" s="140">
        <v>3.65E-3</v>
      </c>
      <c r="R234" s="140">
        <f>Q234*H234</f>
        <v>5.1100000000000006E-4</v>
      </c>
      <c r="S234" s="140">
        <v>0.11</v>
      </c>
      <c r="T234" s="141">
        <f>S234*H234</f>
        <v>1.5400000000000002E-2</v>
      </c>
      <c r="AR234" s="142" t="s">
        <v>135</v>
      </c>
      <c r="AT234" s="142" t="s">
        <v>131</v>
      </c>
      <c r="AU234" s="142" t="s">
        <v>81</v>
      </c>
      <c r="AY234" s="16" t="s">
        <v>129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79</v>
      </c>
      <c r="BK234" s="143">
        <f>ROUND(I234*H234,2)</f>
        <v>0</v>
      </c>
      <c r="BL234" s="16" t="s">
        <v>135</v>
      </c>
      <c r="BM234" s="142" t="s">
        <v>1522</v>
      </c>
    </row>
    <row r="235" spans="2:65" s="1" customFormat="1" ht="24.2" customHeight="1">
      <c r="B235" s="28"/>
      <c r="C235" s="132" t="s">
        <v>357</v>
      </c>
      <c r="D235" s="132" t="s">
        <v>131</v>
      </c>
      <c r="E235" s="133" t="s">
        <v>1523</v>
      </c>
      <c r="F235" s="134" t="s">
        <v>1524</v>
      </c>
      <c r="G235" s="135" t="s">
        <v>169</v>
      </c>
      <c r="H235" s="136">
        <v>0.5</v>
      </c>
      <c r="I235" s="373"/>
      <c r="J235" s="137">
        <f>ROUND(I235*H235,2)</f>
        <v>0</v>
      </c>
      <c r="K235" s="138"/>
      <c r="L235" s="28"/>
      <c r="M235" s="374" t="s">
        <v>1</v>
      </c>
      <c r="N235" s="139" t="s">
        <v>37</v>
      </c>
      <c r="P235" s="140">
        <f>O235*H235</f>
        <v>0</v>
      </c>
      <c r="Q235" s="140">
        <v>3.4499999999999999E-3</v>
      </c>
      <c r="R235" s="140">
        <f>Q235*H235</f>
        <v>1.725E-3</v>
      </c>
      <c r="S235" s="140">
        <v>8.6999999999999994E-2</v>
      </c>
      <c r="T235" s="141">
        <f>S235*H235</f>
        <v>4.3499999999999997E-2</v>
      </c>
      <c r="AR235" s="142" t="s">
        <v>135</v>
      </c>
      <c r="AT235" s="142" t="s">
        <v>131</v>
      </c>
      <c r="AU235" s="142" t="s">
        <v>81</v>
      </c>
      <c r="AY235" s="16" t="s">
        <v>129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79</v>
      </c>
      <c r="BK235" s="143">
        <f>ROUND(I235*H235,2)</f>
        <v>0</v>
      </c>
      <c r="BL235" s="16" t="s">
        <v>135</v>
      </c>
      <c r="BM235" s="142" t="s">
        <v>797</v>
      </c>
    </row>
    <row r="236" spans="2:65" s="13" customFormat="1">
      <c r="B236" s="150"/>
      <c r="D236" s="145" t="s">
        <v>137</v>
      </c>
      <c r="E236" s="151" t="s">
        <v>1</v>
      </c>
      <c r="F236" s="152" t="s">
        <v>1525</v>
      </c>
      <c r="H236" s="153">
        <v>0.5</v>
      </c>
      <c r="I236" s="376"/>
      <c r="L236" s="150"/>
      <c r="M236" s="154"/>
      <c r="T236" s="155"/>
      <c r="AT236" s="151" t="s">
        <v>137</v>
      </c>
      <c r="AU236" s="151" t="s">
        <v>81</v>
      </c>
      <c r="AV236" s="13" t="s">
        <v>81</v>
      </c>
      <c r="AW236" s="13" t="s">
        <v>28</v>
      </c>
      <c r="AX236" s="13" t="s">
        <v>79</v>
      </c>
      <c r="AY236" s="151" t="s">
        <v>129</v>
      </c>
    </row>
    <row r="237" spans="2:65" s="1" customFormat="1" ht="24.2" customHeight="1">
      <c r="B237" s="28"/>
      <c r="C237" s="132" t="s">
        <v>361</v>
      </c>
      <c r="D237" s="132" t="s">
        <v>131</v>
      </c>
      <c r="E237" s="133" t="s">
        <v>798</v>
      </c>
      <c r="F237" s="134" t="s">
        <v>799</v>
      </c>
      <c r="G237" s="135" t="s">
        <v>169</v>
      </c>
      <c r="H237" s="136">
        <v>0.14000000000000001</v>
      </c>
      <c r="I237" s="373"/>
      <c r="J237" s="137">
        <f>ROUND(I237*H237,2)</f>
        <v>0</v>
      </c>
      <c r="K237" s="138"/>
      <c r="L237" s="28"/>
      <c r="M237" s="374" t="s">
        <v>1</v>
      </c>
      <c r="N237" s="139" t="s">
        <v>37</v>
      </c>
      <c r="P237" s="140">
        <f>O237*H237</f>
        <v>0</v>
      </c>
      <c r="Q237" s="140">
        <v>4.2300000000000003E-3</v>
      </c>
      <c r="R237" s="140">
        <f>Q237*H237</f>
        <v>5.9220000000000008E-4</v>
      </c>
      <c r="S237" s="140">
        <v>0.21</v>
      </c>
      <c r="T237" s="141">
        <f>S237*H237</f>
        <v>2.9400000000000003E-2</v>
      </c>
      <c r="AR237" s="142" t="s">
        <v>135</v>
      </c>
      <c r="AT237" s="142" t="s">
        <v>131</v>
      </c>
      <c r="AU237" s="142" t="s">
        <v>81</v>
      </c>
      <c r="AY237" s="16" t="s">
        <v>129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6" t="s">
        <v>79</v>
      </c>
      <c r="BK237" s="143">
        <f>ROUND(I237*H237,2)</f>
        <v>0</v>
      </c>
      <c r="BL237" s="16" t="s">
        <v>135</v>
      </c>
      <c r="BM237" s="142" t="s">
        <v>800</v>
      </c>
    </row>
    <row r="238" spans="2:65" s="1" customFormat="1" ht="21.75" customHeight="1">
      <c r="B238" s="28"/>
      <c r="C238" s="132" t="s">
        <v>367</v>
      </c>
      <c r="D238" s="132" t="s">
        <v>131</v>
      </c>
      <c r="E238" s="133" t="s">
        <v>801</v>
      </c>
      <c r="F238" s="134" t="s">
        <v>802</v>
      </c>
      <c r="G238" s="135" t="s">
        <v>664</v>
      </c>
      <c r="H238" s="136">
        <v>1</v>
      </c>
      <c r="I238" s="373"/>
      <c r="J238" s="137">
        <f>ROUND(I238*H238,2)</f>
        <v>0</v>
      </c>
      <c r="K238" s="138"/>
      <c r="L238" s="28"/>
      <c r="M238" s="374" t="s">
        <v>1</v>
      </c>
      <c r="N238" s="139" t="s">
        <v>37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135</v>
      </c>
      <c r="AT238" s="142" t="s">
        <v>131</v>
      </c>
      <c r="AU238" s="142" t="s">
        <v>81</v>
      </c>
      <c r="AY238" s="16" t="s">
        <v>129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79</v>
      </c>
      <c r="BK238" s="143">
        <f>ROUND(I238*H238,2)</f>
        <v>0</v>
      </c>
      <c r="BL238" s="16" t="s">
        <v>135</v>
      </c>
      <c r="BM238" s="142" t="s">
        <v>803</v>
      </c>
    </row>
    <row r="239" spans="2:65" s="1" customFormat="1" ht="19.5">
      <c r="B239" s="28"/>
      <c r="D239" s="145" t="s">
        <v>151</v>
      </c>
      <c r="F239" s="162" t="s">
        <v>804</v>
      </c>
      <c r="I239" s="378"/>
      <c r="L239" s="28"/>
      <c r="M239" s="163"/>
      <c r="T239" s="52"/>
      <c r="AT239" s="16" t="s">
        <v>151</v>
      </c>
      <c r="AU239" s="16" t="s">
        <v>81</v>
      </c>
    </row>
    <row r="240" spans="2:65" s="1" customFormat="1" ht="21.75" customHeight="1">
      <c r="B240" s="28"/>
      <c r="C240" s="132" t="s">
        <v>374</v>
      </c>
      <c r="D240" s="132" t="s">
        <v>131</v>
      </c>
      <c r="E240" s="133" t="s">
        <v>805</v>
      </c>
      <c r="F240" s="134" t="s">
        <v>1526</v>
      </c>
      <c r="G240" s="135" t="s">
        <v>664</v>
      </c>
      <c r="H240" s="136">
        <v>1</v>
      </c>
      <c r="I240" s="373"/>
      <c r="J240" s="137">
        <f>ROUND(I240*H240,2)</f>
        <v>0</v>
      </c>
      <c r="K240" s="138"/>
      <c r="L240" s="28"/>
      <c r="M240" s="374" t="s">
        <v>1</v>
      </c>
      <c r="N240" s="139" t="s">
        <v>37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135</v>
      </c>
      <c r="AT240" s="142" t="s">
        <v>131</v>
      </c>
      <c r="AU240" s="142" t="s">
        <v>81</v>
      </c>
      <c r="AY240" s="16" t="s">
        <v>129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79</v>
      </c>
      <c r="BK240" s="143">
        <f>ROUND(I240*H240,2)</f>
        <v>0</v>
      </c>
      <c r="BL240" s="16" t="s">
        <v>135</v>
      </c>
      <c r="BM240" s="142" t="s">
        <v>806</v>
      </c>
    </row>
    <row r="241" spans="2:65" s="1" customFormat="1" ht="16.5" customHeight="1">
      <c r="B241" s="28"/>
      <c r="C241" s="132" t="s">
        <v>379</v>
      </c>
      <c r="D241" s="132" t="s">
        <v>131</v>
      </c>
      <c r="E241" s="133" t="s">
        <v>807</v>
      </c>
      <c r="F241" s="134" t="s">
        <v>808</v>
      </c>
      <c r="G241" s="135" t="s">
        <v>664</v>
      </c>
      <c r="H241" s="136">
        <v>2</v>
      </c>
      <c r="I241" s="373"/>
      <c r="J241" s="137">
        <f>ROUND(I241*H241,2)</f>
        <v>0</v>
      </c>
      <c r="K241" s="138"/>
      <c r="L241" s="28"/>
      <c r="M241" s="374" t="s">
        <v>1</v>
      </c>
      <c r="N241" s="139" t="s">
        <v>37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135</v>
      </c>
      <c r="AT241" s="142" t="s">
        <v>131</v>
      </c>
      <c r="AU241" s="142" t="s">
        <v>81</v>
      </c>
      <c r="AY241" s="16" t="s">
        <v>129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6" t="s">
        <v>79</v>
      </c>
      <c r="BK241" s="143">
        <f>ROUND(I241*H241,2)</f>
        <v>0</v>
      </c>
      <c r="BL241" s="16" t="s">
        <v>135</v>
      </c>
      <c r="BM241" s="142" t="s">
        <v>809</v>
      </c>
    </row>
    <row r="242" spans="2:65" s="1" customFormat="1" ht="24.2" customHeight="1">
      <c r="B242" s="28"/>
      <c r="C242" s="132" t="s">
        <v>383</v>
      </c>
      <c r="D242" s="367" t="s">
        <v>131</v>
      </c>
      <c r="E242" s="133" t="s">
        <v>1422</v>
      </c>
      <c r="F242" s="134" t="s">
        <v>1423</v>
      </c>
      <c r="G242" s="135" t="s">
        <v>664</v>
      </c>
      <c r="H242" s="136">
        <v>1</v>
      </c>
      <c r="I242" s="373"/>
      <c r="J242" s="137">
        <f>ROUND(I242*H242,2)</f>
        <v>0</v>
      </c>
      <c r="K242" s="138"/>
      <c r="L242" s="28"/>
      <c r="M242" s="374" t="s">
        <v>1</v>
      </c>
      <c r="N242" s="139" t="s">
        <v>37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135</v>
      </c>
      <c r="AT242" s="142" t="s">
        <v>131</v>
      </c>
      <c r="AU242" s="142" t="s">
        <v>81</v>
      </c>
      <c r="AY242" s="16" t="s">
        <v>129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79</v>
      </c>
      <c r="BK242" s="143">
        <f>ROUND(I242*H242,2)</f>
        <v>0</v>
      </c>
      <c r="BL242" s="16" t="s">
        <v>135</v>
      </c>
      <c r="BM242" s="142" t="s">
        <v>1424</v>
      </c>
    </row>
    <row r="243" spans="2:65" s="1" customFormat="1" ht="19.5">
      <c r="B243" s="28"/>
      <c r="D243" s="145" t="s">
        <v>151</v>
      </c>
      <c r="F243" s="162" t="s">
        <v>1425</v>
      </c>
      <c r="I243" s="378"/>
      <c r="L243" s="28"/>
      <c r="M243" s="163"/>
      <c r="T243" s="52"/>
      <c r="AT243" s="16" t="s">
        <v>151</v>
      </c>
      <c r="AU243" s="16" t="s">
        <v>81</v>
      </c>
    </row>
    <row r="244" spans="2:65" s="1" customFormat="1" ht="16.5" customHeight="1">
      <c r="B244" s="28"/>
      <c r="C244" s="132" t="s">
        <v>387</v>
      </c>
      <c r="D244" s="367" t="s">
        <v>131</v>
      </c>
      <c r="E244" s="133" t="s">
        <v>1426</v>
      </c>
      <c r="F244" s="134" t="s">
        <v>1427</v>
      </c>
      <c r="G244" s="135" t="s">
        <v>664</v>
      </c>
      <c r="H244" s="136">
        <v>1</v>
      </c>
      <c r="I244" s="373"/>
      <c r="J244" s="137">
        <f>ROUND(I244*H244,2)</f>
        <v>0</v>
      </c>
      <c r="K244" s="138"/>
      <c r="L244" s="28"/>
      <c r="M244" s="374" t="s">
        <v>1</v>
      </c>
      <c r="N244" s="139" t="s">
        <v>37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135</v>
      </c>
      <c r="AT244" s="142" t="s">
        <v>131</v>
      </c>
      <c r="AU244" s="142" t="s">
        <v>81</v>
      </c>
      <c r="AY244" s="16" t="s">
        <v>129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79</v>
      </c>
      <c r="BK244" s="143">
        <f>ROUND(I244*H244,2)</f>
        <v>0</v>
      </c>
      <c r="BL244" s="16" t="s">
        <v>135</v>
      </c>
      <c r="BM244" s="142" t="s">
        <v>1428</v>
      </c>
    </row>
    <row r="245" spans="2:65" s="1" customFormat="1" ht="19.5">
      <c r="B245" s="28"/>
      <c r="D245" s="145" t="s">
        <v>151</v>
      </c>
      <c r="F245" s="162" t="s">
        <v>1425</v>
      </c>
      <c r="I245" s="378"/>
      <c r="L245" s="28"/>
      <c r="M245" s="163"/>
      <c r="T245" s="52"/>
      <c r="AT245" s="16" t="s">
        <v>151</v>
      </c>
      <c r="AU245" s="16" t="s">
        <v>81</v>
      </c>
    </row>
    <row r="246" spans="2:65" s="11" customFormat="1" ht="20.85" customHeight="1">
      <c r="B246" s="121"/>
      <c r="D246" s="122" t="s">
        <v>70</v>
      </c>
      <c r="E246" s="130" t="s">
        <v>568</v>
      </c>
      <c r="F246" s="130" t="s">
        <v>810</v>
      </c>
      <c r="I246" s="372"/>
      <c r="J246" s="131">
        <f>BK246</f>
        <v>0</v>
      </c>
      <c r="L246" s="121"/>
      <c r="M246" s="125"/>
      <c r="P246" s="126">
        <f>P247</f>
        <v>0</v>
      </c>
      <c r="R246" s="126">
        <f>R247</f>
        <v>0</v>
      </c>
      <c r="T246" s="127">
        <f>T247</f>
        <v>0</v>
      </c>
      <c r="AR246" s="122" t="s">
        <v>79</v>
      </c>
      <c r="AT246" s="128" t="s">
        <v>70</v>
      </c>
      <c r="AU246" s="128" t="s">
        <v>81</v>
      </c>
      <c r="AY246" s="122" t="s">
        <v>129</v>
      </c>
      <c r="BK246" s="129">
        <f>BK247</f>
        <v>0</v>
      </c>
    </row>
    <row r="247" spans="2:65" s="1" customFormat="1" ht="24.2" customHeight="1">
      <c r="B247" s="28"/>
      <c r="C247" s="132" t="s">
        <v>391</v>
      </c>
      <c r="D247" s="132" t="s">
        <v>131</v>
      </c>
      <c r="E247" s="133" t="s">
        <v>811</v>
      </c>
      <c r="F247" s="134" t="s">
        <v>812</v>
      </c>
      <c r="G247" s="135" t="s">
        <v>273</v>
      </c>
      <c r="H247" s="136">
        <v>102.279</v>
      </c>
      <c r="I247" s="373"/>
      <c r="J247" s="137">
        <f>ROUND(I247*H247,2)</f>
        <v>0</v>
      </c>
      <c r="K247" s="138"/>
      <c r="L247" s="28"/>
      <c r="M247" s="374" t="s">
        <v>1</v>
      </c>
      <c r="N247" s="139" t="s">
        <v>37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135</v>
      </c>
      <c r="AT247" s="142" t="s">
        <v>131</v>
      </c>
      <c r="AU247" s="142" t="s">
        <v>144</v>
      </c>
      <c r="AY247" s="16" t="s">
        <v>129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79</v>
      </c>
      <c r="BK247" s="143">
        <f>ROUND(I247*H247,2)</f>
        <v>0</v>
      </c>
      <c r="BL247" s="16" t="s">
        <v>135</v>
      </c>
      <c r="BM247" s="142" t="s">
        <v>813</v>
      </c>
    </row>
    <row r="248" spans="2:65" s="11" customFormat="1" ht="22.9" customHeight="1">
      <c r="B248" s="121"/>
      <c r="D248" s="122" t="s">
        <v>70</v>
      </c>
      <c r="E248" s="130" t="s">
        <v>666</v>
      </c>
      <c r="F248" s="130" t="s">
        <v>814</v>
      </c>
      <c r="I248" s="372"/>
      <c r="J248" s="131">
        <f>BK248</f>
        <v>0</v>
      </c>
      <c r="L248" s="121"/>
      <c r="M248" s="125"/>
      <c r="P248" s="126">
        <f>SUM(P249:P252)</f>
        <v>0</v>
      </c>
      <c r="R248" s="126">
        <f>SUM(R249:R252)</f>
        <v>0</v>
      </c>
      <c r="T248" s="127">
        <f>SUM(T249:T252)</f>
        <v>0</v>
      </c>
      <c r="AR248" s="122" t="s">
        <v>79</v>
      </c>
      <c r="AT248" s="128" t="s">
        <v>70</v>
      </c>
      <c r="AU248" s="128" t="s">
        <v>79</v>
      </c>
      <c r="AY248" s="122" t="s">
        <v>129</v>
      </c>
      <c r="BK248" s="129">
        <f>SUM(BK249:BK252)</f>
        <v>0</v>
      </c>
    </row>
    <row r="249" spans="2:65" s="1" customFormat="1" ht="24.2" customHeight="1">
      <c r="B249" s="28"/>
      <c r="C249" s="132" t="s">
        <v>395</v>
      </c>
      <c r="D249" s="132" t="s">
        <v>131</v>
      </c>
      <c r="E249" s="133" t="s">
        <v>815</v>
      </c>
      <c r="F249" s="134" t="s">
        <v>816</v>
      </c>
      <c r="G249" s="135" t="s">
        <v>273</v>
      </c>
      <c r="H249" s="136">
        <v>2.968</v>
      </c>
      <c r="I249" s="373"/>
      <c r="J249" s="137">
        <f>ROUND(I249*H249,2)</f>
        <v>0</v>
      </c>
      <c r="K249" s="138"/>
      <c r="L249" s="28"/>
      <c r="M249" s="374" t="s">
        <v>1</v>
      </c>
      <c r="N249" s="139" t="s">
        <v>37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135</v>
      </c>
      <c r="AT249" s="142" t="s">
        <v>131</v>
      </c>
      <c r="AU249" s="142" t="s">
        <v>81</v>
      </c>
      <c r="AY249" s="16" t="s">
        <v>129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6" t="s">
        <v>79</v>
      </c>
      <c r="BK249" s="143">
        <f>ROUND(I249*H249,2)</f>
        <v>0</v>
      </c>
      <c r="BL249" s="16" t="s">
        <v>135</v>
      </c>
      <c r="BM249" s="142" t="s">
        <v>817</v>
      </c>
    </row>
    <row r="250" spans="2:65" s="1" customFormat="1" ht="24.2" customHeight="1">
      <c r="B250" s="28"/>
      <c r="C250" s="132" t="s">
        <v>399</v>
      </c>
      <c r="D250" s="132" t="s">
        <v>131</v>
      </c>
      <c r="E250" s="133" t="s">
        <v>818</v>
      </c>
      <c r="F250" s="134" t="s">
        <v>819</v>
      </c>
      <c r="G250" s="135" t="s">
        <v>273</v>
      </c>
      <c r="H250" s="136">
        <v>109.816</v>
      </c>
      <c r="I250" s="373"/>
      <c r="J250" s="137">
        <f>ROUND(I250*H250,2)</f>
        <v>0</v>
      </c>
      <c r="K250" s="138"/>
      <c r="L250" s="28"/>
      <c r="M250" s="374" t="s">
        <v>1</v>
      </c>
      <c r="N250" s="139" t="s">
        <v>37</v>
      </c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135</v>
      </c>
      <c r="AT250" s="142" t="s">
        <v>131</v>
      </c>
      <c r="AU250" s="142" t="s">
        <v>81</v>
      </c>
      <c r="AY250" s="16" t="s">
        <v>129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79</v>
      </c>
      <c r="BK250" s="143">
        <f>ROUND(I250*H250,2)</f>
        <v>0</v>
      </c>
      <c r="BL250" s="16" t="s">
        <v>135</v>
      </c>
      <c r="BM250" s="142" t="s">
        <v>820</v>
      </c>
    </row>
    <row r="251" spans="2:65" s="13" customFormat="1">
      <c r="B251" s="150"/>
      <c r="D251" s="145" t="s">
        <v>137</v>
      </c>
      <c r="F251" s="152" t="s">
        <v>1527</v>
      </c>
      <c r="H251" s="153">
        <v>109.816</v>
      </c>
      <c r="I251" s="376"/>
      <c r="L251" s="150"/>
      <c r="M251" s="154"/>
      <c r="T251" s="155"/>
      <c r="AT251" s="151" t="s">
        <v>137</v>
      </c>
      <c r="AU251" s="151" t="s">
        <v>81</v>
      </c>
      <c r="AV251" s="13" t="s">
        <v>81</v>
      </c>
      <c r="AW251" s="13" t="s">
        <v>4</v>
      </c>
      <c r="AX251" s="13" t="s">
        <v>79</v>
      </c>
      <c r="AY251" s="151" t="s">
        <v>129</v>
      </c>
    </row>
    <row r="252" spans="2:65" s="1" customFormat="1" ht="33" customHeight="1">
      <c r="B252" s="28"/>
      <c r="C252" s="132" t="s">
        <v>403</v>
      </c>
      <c r="D252" s="132" t="s">
        <v>131</v>
      </c>
      <c r="E252" s="133" t="s">
        <v>821</v>
      </c>
      <c r="F252" s="134" t="s">
        <v>678</v>
      </c>
      <c r="G252" s="135" t="s">
        <v>273</v>
      </c>
      <c r="H252" s="136">
        <v>2.9249999999999998</v>
      </c>
      <c r="I252" s="373"/>
      <c r="J252" s="137">
        <f>ROUND(I252*H252,2)</f>
        <v>0</v>
      </c>
      <c r="K252" s="138"/>
      <c r="L252" s="28"/>
      <c r="M252" s="374" t="s">
        <v>1</v>
      </c>
      <c r="N252" s="139" t="s">
        <v>37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135</v>
      </c>
      <c r="AT252" s="142" t="s">
        <v>131</v>
      </c>
      <c r="AU252" s="142" t="s">
        <v>81</v>
      </c>
      <c r="AY252" s="16" t="s">
        <v>129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79</v>
      </c>
      <c r="BK252" s="143">
        <f>ROUND(I252*H252,2)</f>
        <v>0</v>
      </c>
      <c r="BL252" s="16" t="s">
        <v>135</v>
      </c>
      <c r="BM252" s="142" t="s">
        <v>822</v>
      </c>
    </row>
    <row r="253" spans="2:65" s="11" customFormat="1" ht="25.9" customHeight="1">
      <c r="B253" s="121"/>
      <c r="D253" s="122" t="s">
        <v>70</v>
      </c>
      <c r="E253" s="123" t="s">
        <v>823</v>
      </c>
      <c r="F253" s="123" t="s">
        <v>824</v>
      </c>
      <c r="I253" s="372"/>
      <c r="J253" s="124">
        <f>BK253</f>
        <v>0</v>
      </c>
      <c r="L253" s="121"/>
      <c r="M253" s="125"/>
      <c r="P253" s="126">
        <f>P254+P259</f>
        <v>0</v>
      </c>
      <c r="R253" s="126">
        <f>R254+R259</f>
        <v>8.0196000000000003E-2</v>
      </c>
      <c r="T253" s="127">
        <f>T254+T259</f>
        <v>0</v>
      </c>
      <c r="AR253" s="122" t="s">
        <v>81</v>
      </c>
      <c r="AT253" s="128" t="s">
        <v>70</v>
      </c>
      <c r="AU253" s="128" t="s">
        <v>71</v>
      </c>
      <c r="AY253" s="122" t="s">
        <v>129</v>
      </c>
      <c r="BK253" s="129">
        <f>BK254+BK259</f>
        <v>0</v>
      </c>
    </row>
    <row r="254" spans="2:65" s="11" customFormat="1" ht="22.9" customHeight="1">
      <c r="B254" s="121"/>
      <c r="D254" s="122" t="s">
        <v>70</v>
      </c>
      <c r="E254" s="130" t="s">
        <v>825</v>
      </c>
      <c r="F254" s="130" t="s">
        <v>826</v>
      </c>
      <c r="I254" s="372"/>
      <c r="J254" s="131">
        <f>BK254</f>
        <v>0</v>
      </c>
      <c r="L254" s="121"/>
      <c r="M254" s="125"/>
      <c r="P254" s="126">
        <f>SUM(P255:P258)</f>
        <v>0</v>
      </c>
      <c r="R254" s="126">
        <f>SUM(R255:R258)</f>
        <v>5.4196000000000001E-2</v>
      </c>
      <c r="T254" s="127">
        <f>SUM(T255:T258)</f>
        <v>0</v>
      </c>
      <c r="AR254" s="122" t="s">
        <v>81</v>
      </c>
      <c r="AT254" s="128" t="s">
        <v>70</v>
      </c>
      <c r="AU254" s="128" t="s">
        <v>79</v>
      </c>
      <c r="AY254" s="122" t="s">
        <v>129</v>
      </c>
      <c r="BK254" s="129">
        <f>SUM(BK255:BK258)</f>
        <v>0</v>
      </c>
    </row>
    <row r="255" spans="2:65" s="1" customFormat="1" ht="24.2" customHeight="1">
      <c r="B255" s="28"/>
      <c r="C255" s="132" t="s">
        <v>407</v>
      </c>
      <c r="D255" s="132" t="s">
        <v>131</v>
      </c>
      <c r="E255" s="133" t="s">
        <v>827</v>
      </c>
      <c r="F255" s="134" t="s">
        <v>828</v>
      </c>
      <c r="G255" s="135" t="s">
        <v>134</v>
      </c>
      <c r="H255" s="136">
        <v>93</v>
      </c>
      <c r="I255" s="373"/>
      <c r="J255" s="137">
        <f>ROUND(I255*H255,2)</f>
        <v>0</v>
      </c>
      <c r="K255" s="138"/>
      <c r="L255" s="28"/>
      <c r="M255" s="374" t="s">
        <v>1</v>
      </c>
      <c r="N255" s="139" t="s">
        <v>37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217</v>
      </c>
      <c r="AT255" s="142" t="s">
        <v>131</v>
      </c>
      <c r="AU255" s="142" t="s">
        <v>81</v>
      </c>
      <c r="AY255" s="16" t="s">
        <v>129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6" t="s">
        <v>79</v>
      </c>
      <c r="BK255" s="143">
        <f>ROUND(I255*H255,2)</f>
        <v>0</v>
      </c>
      <c r="BL255" s="16" t="s">
        <v>217</v>
      </c>
      <c r="BM255" s="142" t="s">
        <v>829</v>
      </c>
    </row>
    <row r="256" spans="2:65" s="13" customFormat="1">
      <c r="B256" s="150"/>
      <c r="D256" s="145" t="s">
        <v>137</v>
      </c>
      <c r="E256" s="151" t="s">
        <v>1</v>
      </c>
      <c r="F256" s="152" t="s">
        <v>830</v>
      </c>
      <c r="H256" s="153">
        <v>93</v>
      </c>
      <c r="I256" s="376"/>
      <c r="L256" s="150"/>
      <c r="M256" s="154"/>
      <c r="T256" s="155"/>
      <c r="AT256" s="151" t="s">
        <v>137</v>
      </c>
      <c r="AU256" s="151" t="s">
        <v>81</v>
      </c>
      <c r="AV256" s="13" t="s">
        <v>81</v>
      </c>
      <c r="AW256" s="13" t="s">
        <v>28</v>
      </c>
      <c r="AX256" s="13" t="s">
        <v>79</v>
      </c>
      <c r="AY256" s="151" t="s">
        <v>129</v>
      </c>
    </row>
    <row r="257" spans="2:65" s="1" customFormat="1" ht="16.5" customHeight="1">
      <c r="B257" s="28"/>
      <c r="C257" s="164" t="s">
        <v>411</v>
      </c>
      <c r="D257" s="164" t="s">
        <v>285</v>
      </c>
      <c r="E257" s="165" t="s">
        <v>831</v>
      </c>
      <c r="F257" s="166" t="s">
        <v>832</v>
      </c>
      <c r="G257" s="167" t="s">
        <v>134</v>
      </c>
      <c r="H257" s="168">
        <v>108.392</v>
      </c>
      <c r="I257" s="379"/>
      <c r="J257" s="169">
        <f>ROUND(I257*H257,2)</f>
        <v>0</v>
      </c>
      <c r="K257" s="170"/>
      <c r="L257" s="171"/>
      <c r="M257" s="380" t="s">
        <v>1</v>
      </c>
      <c r="N257" s="172" t="s">
        <v>37</v>
      </c>
      <c r="P257" s="140">
        <f>O257*H257</f>
        <v>0</v>
      </c>
      <c r="Q257" s="140">
        <v>5.0000000000000001E-4</v>
      </c>
      <c r="R257" s="140">
        <f>Q257*H257</f>
        <v>5.4196000000000001E-2</v>
      </c>
      <c r="S257" s="140">
        <v>0</v>
      </c>
      <c r="T257" s="141">
        <f>S257*H257</f>
        <v>0</v>
      </c>
      <c r="AR257" s="142" t="s">
        <v>284</v>
      </c>
      <c r="AT257" s="142" t="s">
        <v>285</v>
      </c>
      <c r="AU257" s="142" t="s">
        <v>81</v>
      </c>
      <c r="AY257" s="16" t="s">
        <v>129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79</v>
      </c>
      <c r="BK257" s="143">
        <f>ROUND(I257*H257,2)</f>
        <v>0</v>
      </c>
      <c r="BL257" s="16" t="s">
        <v>217</v>
      </c>
      <c r="BM257" s="142" t="s">
        <v>833</v>
      </c>
    </row>
    <row r="258" spans="2:65" s="13" customFormat="1">
      <c r="B258" s="150"/>
      <c r="D258" s="145" t="s">
        <v>137</v>
      </c>
      <c r="F258" s="152" t="s">
        <v>834</v>
      </c>
      <c r="H258" s="153">
        <v>108.392</v>
      </c>
      <c r="I258" s="376"/>
      <c r="L258" s="150"/>
      <c r="M258" s="154"/>
      <c r="T258" s="155"/>
      <c r="AT258" s="151" t="s">
        <v>137</v>
      </c>
      <c r="AU258" s="151" t="s">
        <v>81</v>
      </c>
      <c r="AV258" s="13" t="s">
        <v>81</v>
      </c>
      <c r="AW258" s="13" t="s">
        <v>4</v>
      </c>
      <c r="AX258" s="13" t="s">
        <v>79</v>
      </c>
      <c r="AY258" s="151" t="s">
        <v>129</v>
      </c>
    </row>
    <row r="259" spans="2:65" s="11" customFormat="1" ht="22.9" customHeight="1">
      <c r="B259" s="121"/>
      <c r="D259" s="122" t="s">
        <v>70</v>
      </c>
      <c r="E259" s="130" t="s">
        <v>1429</v>
      </c>
      <c r="F259" s="130" t="s">
        <v>1430</v>
      </c>
      <c r="I259" s="372"/>
      <c r="J259" s="131">
        <f>BK259</f>
        <v>0</v>
      </c>
      <c r="L259" s="121"/>
      <c r="M259" s="125"/>
      <c r="P259" s="126">
        <f>SUM(P260:P266)</f>
        <v>0</v>
      </c>
      <c r="R259" s="126">
        <f>SUM(R260:R266)</f>
        <v>2.5999999999999999E-2</v>
      </c>
      <c r="T259" s="127">
        <f>SUM(T260:T266)</f>
        <v>0</v>
      </c>
      <c r="AR259" s="122" t="s">
        <v>81</v>
      </c>
      <c r="AT259" s="128" t="s">
        <v>70</v>
      </c>
      <c r="AU259" s="128" t="s">
        <v>79</v>
      </c>
      <c r="AY259" s="122" t="s">
        <v>129</v>
      </c>
      <c r="BK259" s="129">
        <f>SUM(BK260:BK266)</f>
        <v>0</v>
      </c>
    </row>
    <row r="260" spans="2:65" s="1" customFormat="1" ht="16.5" customHeight="1">
      <c r="B260" s="28"/>
      <c r="C260" s="132" t="s">
        <v>415</v>
      </c>
      <c r="D260" s="367" t="s">
        <v>131</v>
      </c>
      <c r="E260" s="133" t="s">
        <v>1431</v>
      </c>
      <c r="F260" s="134" t="s">
        <v>1432</v>
      </c>
      <c r="G260" s="135" t="s">
        <v>134</v>
      </c>
      <c r="H260" s="136">
        <v>3.3</v>
      </c>
      <c r="I260" s="373"/>
      <c r="J260" s="137">
        <f>ROUND(I260*H260,2)</f>
        <v>0</v>
      </c>
      <c r="K260" s="138"/>
      <c r="L260" s="28"/>
      <c r="M260" s="374" t="s">
        <v>1</v>
      </c>
      <c r="N260" s="139" t="s">
        <v>37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217</v>
      </c>
      <c r="AT260" s="142" t="s">
        <v>131</v>
      </c>
      <c r="AU260" s="142" t="s">
        <v>81</v>
      </c>
      <c r="AY260" s="16" t="s">
        <v>129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6" t="s">
        <v>79</v>
      </c>
      <c r="BK260" s="143">
        <f>ROUND(I260*H260,2)</f>
        <v>0</v>
      </c>
      <c r="BL260" s="16" t="s">
        <v>217</v>
      </c>
      <c r="BM260" s="142" t="s">
        <v>1433</v>
      </c>
    </row>
    <row r="261" spans="2:65" s="13" customFormat="1">
      <c r="B261" s="150"/>
      <c r="D261" s="145" t="s">
        <v>137</v>
      </c>
      <c r="E261" s="151" t="s">
        <v>1</v>
      </c>
      <c r="F261" s="152" t="s">
        <v>1434</v>
      </c>
      <c r="H261" s="153">
        <v>3</v>
      </c>
      <c r="I261" s="376"/>
      <c r="L261" s="150"/>
      <c r="M261" s="154"/>
      <c r="T261" s="155"/>
      <c r="AT261" s="151" t="s">
        <v>137</v>
      </c>
      <c r="AU261" s="151" t="s">
        <v>81</v>
      </c>
      <c r="AV261" s="13" t="s">
        <v>81</v>
      </c>
      <c r="AW261" s="13" t="s">
        <v>28</v>
      </c>
      <c r="AX261" s="13" t="s">
        <v>79</v>
      </c>
      <c r="AY261" s="151" t="s">
        <v>129</v>
      </c>
    </row>
    <row r="262" spans="2:65" s="13" customFormat="1">
      <c r="B262" s="150"/>
      <c r="D262" s="145" t="s">
        <v>137</v>
      </c>
      <c r="F262" s="152" t="s">
        <v>1435</v>
      </c>
      <c r="H262" s="153">
        <v>3.3</v>
      </c>
      <c r="I262" s="376"/>
      <c r="L262" s="150"/>
      <c r="M262" s="154"/>
      <c r="T262" s="155"/>
      <c r="AT262" s="151" t="s">
        <v>137</v>
      </c>
      <c r="AU262" s="151" t="s">
        <v>81</v>
      </c>
      <c r="AV262" s="13" t="s">
        <v>81</v>
      </c>
      <c r="AW262" s="13" t="s">
        <v>4</v>
      </c>
      <c r="AX262" s="13" t="s">
        <v>79</v>
      </c>
      <c r="AY262" s="151" t="s">
        <v>129</v>
      </c>
    </row>
    <row r="263" spans="2:65" s="1" customFormat="1" ht="16.5" customHeight="1">
      <c r="B263" s="28"/>
      <c r="C263" s="164" t="s">
        <v>418</v>
      </c>
      <c r="D263" s="368" t="s">
        <v>285</v>
      </c>
      <c r="E263" s="165" t="s">
        <v>1436</v>
      </c>
      <c r="F263" s="166" t="s">
        <v>1437</v>
      </c>
      <c r="G263" s="167" t="s">
        <v>273</v>
      </c>
      <c r="H263" s="168">
        <v>2.5999999999999999E-2</v>
      </c>
      <c r="I263" s="379"/>
      <c r="J263" s="169">
        <f>ROUND(I263*H263,2)</f>
        <v>0</v>
      </c>
      <c r="K263" s="170"/>
      <c r="L263" s="171"/>
      <c r="M263" s="380" t="s">
        <v>1</v>
      </c>
      <c r="N263" s="172" t="s">
        <v>37</v>
      </c>
      <c r="P263" s="140">
        <f>O263*H263</f>
        <v>0</v>
      </c>
      <c r="Q263" s="140">
        <v>1</v>
      </c>
      <c r="R263" s="140">
        <f>Q263*H263</f>
        <v>2.5999999999999999E-2</v>
      </c>
      <c r="S263" s="140">
        <v>0</v>
      </c>
      <c r="T263" s="141">
        <f>S263*H263</f>
        <v>0</v>
      </c>
      <c r="AR263" s="142" t="s">
        <v>284</v>
      </c>
      <c r="AT263" s="142" t="s">
        <v>285</v>
      </c>
      <c r="AU263" s="142" t="s">
        <v>81</v>
      </c>
      <c r="AY263" s="16" t="s">
        <v>129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6" t="s">
        <v>79</v>
      </c>
      <c r="BK263" s="143">
        <f>ROUND(I263*H263,2)</f>
        <v>0</v>
      </c>
      <c r="BL263" s="16" t="s">
        <v>217</v>
      </c>
      <c r="BM263" s="142" t="s">
        <v>1438</v>
      </c>
    </row>
    <row r="264" spans="2:65" s="13" customFormat="1">
      <c r="B264" s="150"/>
      <c r="D264" s="145" t="s">
        <v>137</v>
      </c>
      <c r="E264" s="151" t="s">
        <v>1</v>
      </c>
      <c r="F264" s="152" t="s">
        <v>1439</v>
      </c>
      <c r="H264" s="153">
        <v>2.4E-2</v>
      </c>
      <c r="I264" s="376"/>
      <c r="L264" s="150"/>
      <c r="M264" s="154"/>
      <c r="T264" s="155"/>
      <c r="AT264" s="151" t="s">
        <v>137</v>
      </c>
      <c r="AU264" s="151" t="s">
        <v>81</v>
      </c>
      <c r="AV264" s="13" t="s">
        <v>81</v>
      </c>
      <c r="AW264" s="13" t="s">
        <v>28</v>
      </c>
      <c r="AX264" s="13" t="s">
        <v>79</v>
      </c>
      <c r="AY264" s="151" t="s">
        <v>129</v>
      </c>
    </row>
    <row r="265" spans="2:65" s="13" customFormat="1">
      <c r="B265" s="150"/>
      <c r="D265" s="145" t="s">
        <v>137</v>
      </c>
      <c r="F265" s="152" t="s">
        <v>1440</v>
      </c>
      <c r="H265" s="153">
        <v>2.5999999999999999E-2</v>
      </c>
      <c r="I265" s="376"/>
      <c r="L265" s="150"/>
      <c r="M265" s="154"/>
      <c r="T265" s="155"/>
      <c r="AT265" s="151" t="s">
        <v>137</v>
      </c>
      <c r="AU265" s="151" t="s">
        <v>81</v>
      </c>
      <c r="AV265" s="13" t="s">
        <v>81</v>
      </c>
      <c r="AW265" s="13" t="s">
        <v>4</v>
      </c>
      <c r="AX265" s="13" t="s">
        <v>79</v>
      </c>
      <c r="AY265" s="151" t="s">
        <v>129</v>
      </c>
    </row>
    <row r="266" spans="2:65" s="1" customFormat="1" ht="24.2" customHeight="1">
      <c r="B266" s="28"/>
      <c r="C266" s="132" t="s">
        <v>422</v>
      </c>
      <c r="D266" s="367" t="s">
        <v>131</v>
      </c>
      <c r="E266" s="133" t="s">
        <v>1441</v>
      </c>
      <c r="F266" s="134" t="s">
        <v>1442</v>
      </c>
      <c r="G266" s="135" t="s">
        <v>273</v>
      </c>
      <c r="H266" s="136">
        <v>2.5999999999999999E-2</v>
      </c>
      <c r="I266" s="373"/>
      <c r="J266" s="137">
        <f>ROUND(I266*H266,2)</f>
        <v>0</v>
      </c>
      <c r="K266" s="138"/>
      <c r="L266" s="28"/>
      <c r="M266" s="381" t="s">
        <v>1</v>
      </c>
      <c r="N266" s="173" t="s">
        <v>37</v>
      </c>
      <c r="O266" s="382"/>
      <c r="P266" s="174">
        <f>O266*H266</f>
        <v>0</v>
      </c>
      <c r="Q266" s="174">
        <v>0</v>
      </c>
      <c r="R266" s="174">
        <f>Q266*H266</f>
        <v>0</v>
      </c>
      <c r="S266" s="174">
        <v>0</v>
      </c>
      <c r="T266" s="175">
        <f>S266*H266</f>
        <v>0</v>
      </c>
      <c r="AR266" s="142" t="s">
        <v>217</v>
      </c>
      <c r="AT266" s="142" t="s">
        <v>131</v>
      </c>
      <c r="AU266" s="142" t="s">
        <v>81</v>
      </c>
      <c r="AY266" s="16" t="s">
        <v>129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79</v>
      </c>
      <c r="BK266" s="143">
        <f>ROUND(I266*H266,2)</f>
        <v>0</v>
      </c>
      <c r="BL266" s="16" t="s">
        <v>217</v>
      </c>
      <c r="BM266" s="142" t="s">
        <v>1443</v>
      </c>
    </row>
    <row r="267" spans="2:65" s="1" customFormat="1" ht="6.95" customHeight="1">
      <c r="B267" s="40"/>
      <c r="C267" s="41"/>
      <c r="D267" s="41"/>
      <c r="E267" s="41"/>
      <c r="F267" s="41"/>
      <c r="G267" s="41"/>
      <c r="H267" s="41"/>
      <c r="I267" s="41"/>
      <c r="J267" s="41"/>
      <c r="K267" s="41"/>
      <c r="L267" s="28"/>
    </row>
  </sheetData>
  <sheetProtection algorithmName="SHA-512" hashValue="4pwdrNP5v4cBJkKd/ua+JtZhU+Ke5G37lmplOF4boVcRFpoVaJ0UyFJWtAMdfRnlTC3BeyqFTilpppXBS2YK0g==" saltValue="2Dra/nEXHU50EHkU4rNjQS1zOZxYpqSN8hk4nGIP2qrj1kZ0XxXWa8Vn76cjeVL9+6fiCjVa1pg4qvWoKV+NvQ==" spinCount="100000" sheet="1" objects="1" scenarios="1" formatColumns="0" formatRows="0" autoFilter="0"/>
  <autoFilter ref="C128:K266" xr:uid="{00000000-0009-0000-0000-000002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3A5CD-0980-4726-A231-1FC8C58E5F56}">
  <sheetPr>
    <pageSetUpPr fitToPage="1"/>
  </sheetPr>
  <dimension ref="B2:BM25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97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441" t="str">
        <f>'Rekapitulace stavby'!K6</f>
        <v>Zajištění kapacity a kvality SV Pardubice</v>
      </c>
      <c r="F7" s="442"/>
      <c r="G7" s="442"/>
      <c r="H7" s="442"/>
      <c r="L7" s="19"/>
    </row>
    <row r="8" spans="2:46" ht="12" customHeight="1">
      <c r="B8" s="19"/>
      <c r="D8" s="25" t="s">
        <v>98</v>
      </c>
      <c r="L8" s="19"/>
    </row>
    <row r="9" spans="2:46" s="1" customFormat="1" ht="16.5" customHeight="1">
      <c r="B9" s="28"/>
      <c r="E9" s="441" t="s">
        <v>835</v>
      </c>
      <c r="F9" s="440"/>
      <c r="G9" s="440"/>
      <c r="H9" s="440"/>
      <c r="L9" s="28"/>
    </row>
    <row r="10" spans="2:46" s="1" customFormat="1" ht="12" customHeight="1">
      <c r="B10" s="28"/>
      <c r="D10" s="25" t="s">
        <v>836</v>
      </c>
      <c r="L10" s="28"/>
    </row>
    <row r="11" spans="2:46" s="1" customFormat="1" ht="16.5" customHeight="1">
      <c r="B11" s="28"/>
      <c r="E11" s="426" t="s">
        <v>837</v>
      </c>
      <c r="F11" s="440"/>
      <c r="G11" s="440"/>
      <c r="H11" s="440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customHeight="1">
      <c r="B14" s="28"/>
      <c r="D14" s="25" t="s">
        <v>18</v>
      </c>
      <c r="F14" s="23" t="s">
        <v>24</v>
      </c>
      <c r="I14" s="25" t="s">
        <v>20</v>
      </c>
      <c r="J14" s="48" t="str">
        <f>'Rekapitulace stavby'!AN8</f>
        <v>21. 2. 2023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5" t="s">
        <v>22</v>
      </c>
      <c r="I16" s="25" t="s">
        <v>23</v>
      </c>
      <c r="J16" s="23" t="str">
        <f>IF('Rekapitulace stavby'!AN10="","",'Rekapitulace stavby'!AN10)</f>
        <v/>
      </c>
      <c r="L16" s="28"/>
    </row>
    <row r="17" spans="2:12" s="1" customFormat="1" ht="18" customHeight="1">
      <c r="B17" s="28"/>
      <c r="E17" s="23" t="str">
        <f>IF('Rekapitulace stavby'!E11="","",'Rekapitulace stavby'!E11)</f>
        <v xml:space="preserve"> </v>
      </c>
      <c r="I17" s="25" t="s">
        <v>25</v>
      </c>
      <c r="J17" s="23" t="str">
        <f>IF('Rekapitulace stavby'!AN11="","",'Rekapitulace stavby'!AN11)</f>
        <v/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5" t="s">
        <v>1088</v>
      </c>
      <c r="I19" s="25" t="s">
        <v>23</v>
      </c>
      <c r="J19" s="370" t="str">
        <f>'Rekapitulace stavby'!AN13</f>
        <v>Vyplň údaj</v>
      </c>
      <c r="L19" s="28"/>
    </row>
    <row r="20" spans="2:12" s="1" customFormat="1" ht="18" customHeight="1">
      <c r="B20" s="28"/>
      <c r="E20" s="443" t="str">
        <f>'Rekapitulace stavby'!E14</f>
        <v>Vyplň údaj</v>
      </c>
      <c r="F20" s="429"/>
      <c r="G20" s="429"/>
      <c r="H20" s="429"/>
      <c r="I20" s="25" t="s">
        <v>25</v>
      </c>
      <c r="J20" s="370" t="str">
        <f>'Rekapitulace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5" t="s">
        <v>26</v>
      </c>
      <c r="I22" s="25" t="s">
        <v>23</v>
      </c>
      <c r="J22" s="23" t="str">
        <f>IF('Rekapitulace stavby'!AN16="","",'Rekapitulace stavby'!AN16)</f>
        <v/>
      </c>
      <c r="L22" s="28"/>
    </row>
    <row r="23" spans="2:12" s="1" customFormat="1" ht="18" customHeight="1">
      <c r="B23" s="28"/>
      <c r="E23" s="23" t="str">
        <f>IF('Rekapitulace stavby'!E17="","",'Rekapitulace stavby'!E17)</f>
        <v>Ing. Jiří Forejtek</v>
      </c>
      <c r="I23" s="25" t="s">
        <v>25</v>
      </c>
      <c r="J23" s="23" t="str">
        <f>IF('Rekapitulace stavby'!AN17="","",'Rekapitulace stavby'!AN17)</f>
        <v/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5" t="s">
        <v>29</v>
      </c>
      <c r="I25" s="25" t="s">
        <v>23</v>
      </c>
      <c r="J25" s="23" t="str">
        <f>IF('Rekapitulace stavby'!AN19="","",'Rekapitulace stavby'!AN19)</f>
        <v/>
      </c>
      <c r="L25" s="28"/>
    </row>
    <row r="26" spans="2:12" s="1" customFormat="1" ht="18" customHeight="1">
      <c r="B26" s="28"/>
      <c r="E26" s="23" t="str">
        <f>IF('Rekapitulace stavby'!E20="","",'Rekapitulace stavby'!E20)</f>
        <v>VIS s.r.o. Hradec Králové</v>
      </c>
      <c r="I26" s="25" t="s">
        <v>25</v>
      </c>
      <c r="J26" s="23" t="str">
        <f>IF('Rekapitulace stavby'!AN20="","",'Rekapitulace stavby'!AN20)</f>
        <v/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5" t="s">
        <v>31</v>
      </c>
      <c r="L28" s="28"/>
    </row>
    <row r="29" spans="2:12" s="7" customFormat="1" ht="16.5" customHeight="1">
      <c r="B29" s="90"/>
      <c r="E29" s="436" t="s">
        <v>1</v>
      </c>
      <c r="F29" s="436"/>
      <c r="G29" s="436"/>
      <c r="H29" s="436"/>
      <c r="L29" s="90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customHeight="1">
      <c r="B32" s="28"/>
      <c r="D32" s="91" t="s">
        <v>32</v>
      </c>
      <c r="J32" s="62">
        <f>ROUND(J127, 2)</f>
        <v>0</v>
      </c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customHeight="1">
      <c r="B34" s="28"/>
      <c r="F34" s="31" t="s">
        <v>34</v>
      </c>
      <c r="I34" s="31" t="s">
        <v>33</v>
      </c>
      <c r="J34" s="31" t="s">
        <v>35</v>
      </c>
      <c r="L34" s="28"/>
    </row>
    <row r="35" spans="2:12" s="1" customFormat="1" ht="14.45" customHeight="1">
      <c r="B35" s="28"/>
      <c r="D35" s="51" t="s">
        <v>36</v>
      </c>
      <c r="E35" s="25" t="s">
        <v>37</v>
      </c>
      <c r="F35" s="82">
        <f>ROUND((SUM(BE127:BE254)),  2)</f>
        <v>0</v>
      </c>
      <c r="I35" s="92">
        <v>0.21</v>
      </c>
      <c r="J35" s="82">
        <f>ROUND(((SUM(BE127:BE254))*I35),  2)</f>
        <v>0</v>
      </c>
      <c r="L35" s="28"/>
    </row>
    <row r="36" spans="2:12" s="1" customFormat="1" ht="14.45" customHeight="1">
      <c r="B36" s="28"/>
      <c r="E36" s="25" t="s">
        <v>38</v>
      </c>
      <c r="F36" s="82">
        <f>ROUND((SUM(BF127:BF254)),  2)</f>
        <v>0</v>
      </c>
      <c r="I36" s="92">
        <v>0.15</v>
      </c>
      <c r="J36" s="82">
        <f>ROUND(((SUM(BF127:BF254))*I36),  2)</f>
        <v>0</v>
      </c>
      <c r="L36" s="28"/>
    </row>
    <row r="37" spans="2:12" s="1" customFormat="1" ht="14.45" hidden="1" customHeight="1">
      <c r="B37" s="28"/>
      <c r="E37" s="25" t="s">
        <v>39</v>
      </c>
      <c r="F37" s="82">
        <f>ROUND((SUM(BG127:BG254)),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40</v>
      </c>
      <c r="F38" s="82">
        <f>ROUND((SUM(BH127:BH254)),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41</v>
      </c>
      <c r="F39" s="82">
        <f>ROUND((SUM(BI127:BI254)),  2)</f>
        <v>0</v>
      </c>
      <c r="I39" s="92">
        <v>0</v>
      </c>
      <c r="J39" s="82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3"/>
      <c r="D41" s="94" t="s">
        <v>42</v>
      </c>
      <c r="E41" s="53"/>
      <c r="F41" s="53"/>
      <c r="G41" s="95" t="s">
        <v>43</v>
      </c>
      <c r="H41" s="96" t="s">
        <v>44</v>
      </c>
      <c r="I41" s="53"/>
      <c r="J41" s="97">
        <f>SUM(J32:J39)</f>
        <v>0</v>
      </c>
      <c r="K41" s="98"/>
      <c r="L41" s="28"/>
    </row>
    <row r="42" spans="2:12" s="1" customFormat="1" ht="14.45" customHeight="1">
      <c r="B42" s="28"/>
      <c r="L42" s="28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47</v>
      </c>
      <c r="E61" s="30"/>
      <c r="F61" s="99" t="s">
        <v>48</v>
      </c>
      <c r="G61" s="39" t="s">
        <v>47</v>
      </c>
      <c r="H61" s="30"/>
      <c r="I61" s="30"/>
      <c r="J61" s="100" t="s">
        <v>48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49</v>
      </c>
      <c r="E65" s="38"/>
      <c r="F65" s="38"/>
      <c r="G65" s="37" t="s">
        <v>1095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47</v>
      </c>
      <c r="E76" s="30"/>
      <c r="F76" s="99" t="s">
        <v>48</v>
      </c>
      <c r="G76" s="39" t="s">
        <v>47</v>
      </c>
      <c r="H76" s="30"/>
      <c r="I76" s="30"/>
      <c r="J76" s="100" t="s">
        <v>48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100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14</v>
      </c>
      <c r="L84" s="28"/>
    </row>
    <row r="85" spans="2:12" s="1" customFormat="1" ht="16.5" customHeight="1">
      <c r="B85" s="28"/>
      <c r="E85" s="441" t="str">
        <f>E7</f>
        <v>Zajištění kapacity a kvality SV Pardubice</v>
      </c>
      <c r="F85" s="442"/>
      <c r="G85" s="442"/>
      <c r="H85" s="442"/>
      <c r="L85" s="28"/>
    </row>
    <row r="86" spans="2:12" ht="12" customHeight="1">
      <c r="B86" s="19"/>
      <c r="C86" s="25" t="s">
        <v>98</v>
      </c>
      <c r="L86" s="19"/>
    </row>
    <row r="87" spans="2:12" s="1" customFormat="1" ht="16.5" customHeight="1">
      <c r="B87" s="28"/>
      <c r="E87" s="441" t="s">
        <v>835</v>
      </c>
      <c r="F87" s="440"/>
      <c r="G87" s="440"/>
      <c r="H87" s="440"/>
      <c r="L87" s="28"/>
    </row>
    <row r="88" spans="2:12" s="1" customFormat="1" ht="12" customHeight="1">
      <c r="B88" s="28"/>
      <c r="C88" s="25" t="s">
        <v>836</v>
      </c>
      <c r="L88" s="28"/>
    </row>
    <row r="89" spans="2:12" s="1" customFormat="1" ht="16.5" customHeight="1">
      <c r="B89" s="28"/>
      <c r="E89" s="426" t="str">
        <f>E11</f>
        <v>SO_03.1 - Trubní propoje</v>
      </c>
      <c r="F89" s="440"/>
      <c r="G89" s="440"/>
      <c r="H89" s="440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5" t="s">
        <v>18</v>
      </c>
      <c r="F91" s="23" t="str">
        <f>F14</f>
        <v xml:space="preserve"> </v>
      </c>
      <c r="I91" s="25" t="s">
        <v>20</v>
      </c>
      <c r="J91" s="48" t="str">
        <f>IF(J14="","",J14)</f>
        <v>21. 2. 2023</v>
      </c>
      <c r="L91" s="28"/>
    </row>
    <row r="92" spans="2:12" s="1" customFormat="1" ht="6.95" customHeight="1">
      <c r="B92" s="28"/>
      <c r="L92" s="28"/>
    </row>
    <row r="93" spans="2:12" s="1" customFormat="1" ht="15.2" customHeight="1">
      <c r="B93" s="28"/>
      <c r="C93" s="25" t="s">
        <v>22</v>
      </c>
      <c r="F93" s="23" t="str">
        <f>E17</f>
        <v xml:space="preserve"> </v>
      </c>
      <c r="I93" s="25" t="s">
        <v>26</v>
      </c>
      <c r="J93" s="26" t="str">
        <f>E23</f>
        <v>Ing. Jiří Forejtek</v>
      </c>
      <c r="L93" s="28"/>
    </row>
    <row r="94" spans="2:12" s="1" customFormat="1" ht="25.7" customHeight="1">
      <c r="B94" s="28"/>
      <c r="C94" s="25" t="s">
        <v>1088</v>
      </c>
      <c r="F94" s="23" t="str">
        <f>IF(E20="","",E20)</f>
        <v>Vyplň údaj</v>
      </c>
      <c r="I94" s="25" t="s">
        <v>29</v>
      </c>
      <c r="J94" s="26" t="str">
        <f>E26</f>
        <v>VIS s.r.o. Hradec Králové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1" t="s">
        <v>101</v>
      </c>
      <c r="D96" s="93"/>
      <c r="E96" s="93"/>
      <c r="F96" s="93"/>
      <c r="G96" s="93"/>
      <c r="H96" s="93"/>
      <c r="I96" s="93"/>
      <c r="J96" s="102" t="s">
        <v>102</v>
      </c>
      <c r="K96" s="93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3" t="s">
        <v>103</v>
      </c>
      <c r="J98" s="62">
        <f>J127</f>
        <v>0</v>
      </c>
      <c r="L98" s="28"/>
      <c r="AU98" s="16" t="s">
        <v>104</v>
      </c>
    </row>
    <row r="99" spans="2:47" s="8" customFormat="1" ht="24.95" customHeight="1">
      <c r="B99" s="104"/>
      <c r="D99" s="105" t="s">
        <v>105</v>
      </c>
      <c r="E99" s="106"/>
      <c r="F99" s="106"/>
      <c r="G99" s="106"/>
      <c r="H99" s="106"/>
      <c r="I99" s="106"/>
      <c r="J99" s="107">
        <f>J128</f>
        <v>0</v>
      </c>
      <c r="L99" s="104"/>
    </row>
    <row r="100" spans="2:47" s="9" customFormat="1" ht="19.899999999999999" customHeight="1">
      <c r="B100" s="108"/>
      <c r="D100" s="109" t="s">
        <v>838</v>
      </c>
      <c r="E100" s="110"/>
      <c r="F100" s="110"/>
      <c r="G100" s="110"/>
      <c r="H100" s="110"/>
      <c r="I100" s="110"/>
      <c r="J100" s="111">
        <f>J129</f>
        <v>0</v>
      </c>
      <c r="L100" s="108"/>
    </row>
    <row r="101" spans="2:47" s="9" customFormat="1" ht="19.899999999999999" customHeight="1">
      <c r="B101" s="108"/>
      <c r="D101" s="109" t="s">
        <v>107</v>
      </c>
      <c r="E101" s="110"/>
      <c r="F101" s="110"/>
      <c r="G101" s="110"/>
      <c r="H101" s="110"/>
      <c r="I101" s="110"/>
      <c r="J101" s="111">
        <f>J188</f>
        <v>0</v>
      </c>
      <c r="L101" s="108"/>
    </row>
    <row r="102" spans="2:47" s="9" customFormat="1" ht="19.899999999999999" customHeight="1">
      <c r="B102" s="108"/>
      <c r="D102" s="109" t="s">
        <v>108</v>
      </c>
      <c r="E102" s="110"/>
      <c r="F102" s="110"/>
      <c r="G102" s="110"/>
      <c r="H102" s="110"/>
      <c r="I102" s="110"/>
      <c r="J102" s="111">
        <f>J190</f>
        <v>0</v>
      </c>
      <c r="L102" s="108"/>
    </row>
    <row r="103" spans="2:47" s="9" customFormat="1" ht="19.899999999999999" customHeight="1">
      <c r="B103" s="108"/>
      <c r="D103" s="109" t="s">
        <v>110</v>
      </c>
      <c r="E103" s="110"/>
      <c r="F103" s="110"/>
      <c r="G103" s="110"/>
      <c r="H103" s="110"/>
      <c r="I103" s="110"/>
      <c r="J103" s="111">
        <f>J207</f>
        <v>0</v>
      </c>
      <c r="L103" s="108"/>
    </row>
    <row r="104" spans="2:47" s="9" customFormat="1" ht="19.899999999999999" customHeight="1">
      <c r="B104" s="108"/>
      <c r="D104" s="109" t="s">
        <v>111</v>
      </c>
      <c r="E104" s="110"/>
      <c r="F104" s="110"/>
      <c r="G104" s="110"/>
      <c r="H104" s="110"/>
      <c r="I104" s="110"/>
      <c r="J104" s="111">
        <f>J241</f>
        <v>0</v>
      </c>
      <c r="L104" s="108"/>
    </row>
    <row r="105" spans="2:47" s="9" customFormat="1" ht="19.899999999999999" customHeight="1">
      <c r="B105" s="108"/>
      <c r="D105" s="109" t="s">
        <v>113</v>
      </c>
      <c r="E105" s="110"/>
      <c r="F105" s="110"/>
      <c r="G105" s="110"/>
      <c r="H105" s="110"/>
      <c r="I105" s="110"/>
      <c r="J105" s="111">
        <f>J253</f>
        <v>0</v>
      </c>
      <c r="L105" s="108"/>
    </row>
    <row r="106" spans="2:47" s="1" customFormat="1" ht="21.75" customHeight="1">
      <c r="B106" s="28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47" s="1" customFormat="1" ht="24.95" customHeight="1">
      <c r="B112" s="28"/>
      <c r="C112" s="20" t="s">
        <v>114</v>
      </c>
      <c r="L112" s="28"/>
    </row>
    <row r="113" spans="2:63" s="1" customFormat="1" ht="6.95" customHeight="1">
      <c r="B113" s="28"/>
      <c r="L113" s="28"/>
    </row>
    <row r="114" spans="2:63" s="1" customFormat="1" ht="12" customHeight="1">
      <c r="B114" s="28"/>
      <c r="C114" s="25" t="s">
        <v>14</v>
      </c>
      <c r="L114" s="28"/>
    </row>
    <row r="115" spans="2:63" s="1" customFormat="1" ht="16.5" customHeight="1">
      <c r="B115" s="28"/>
      <c r="E115" s="441" t="str">
        <f>E7</f>
        <v>Zajištění kapacity a kvality SV Pardubice</v>
      </c>
      <c r="F115" s="442"/>
      <c r="G115" s="442"/>
      <c r="H115" s="442"/>
      <c r="L115" s="28"/>
    </row>
    <row r="116" spans="2:63" ht="12" customHeight="1">
      <c r="B116" s="19"/>
      <c r="C116" s="25" t="s">
        <v>98</v>
      </c>
      <c r="L116" s="19"/>
    </row>
    <row r="117" spans="2:63" s="1" customFormat="1" ht="16.5" customHeight="1">
      <c r="B117" s="28"/>
      <c r="E117" s="441" t="s">
        <v>835</v>
      </c>
      <c r="F117" s="440"/>
      <c r="G117" s="440"/>
      <c r="H117" s="440"/>
      <c r="L117" s="28"/>
    </row>
    <row r="118" spans="2:63" s="1" customFormat="1" ht="12" customHeight="1">
      <c r="B118" s="28"/>
      <c r="C118" s="25" t="s">
        <v>836</v>
      </c>
      <c r="L118" s="28"/>
    </row>
    <row r="119" spans="2:63" s="1" customFormat="1" ht="16.5" customHeight="1">
      <c r="B119" s="28"/>
      <c r="E119" s="426" t="str">
        <f>E11</f>
        <v>SO_03.1 - Trubní propoje</v>
      </c>
      <c r="F119" s="440"/>
      <c r="G119" s="440"/>
      <c r="H119" s="440"/>
      <c r="L119" s="28"/>
    </row>
    <row r="120" spans="2:63" s="1" customFormat="1" ht="6.95" customHeight="1">
      <c r="B120" s="28"/>
      <c r="L120" s="28"/>
    </row>
    <row r="121" spans="2:63" s="1" customFormat="1" ht="12" customHeight="1">
      <c r="B121" s="28"/>
      <c r="C121" s="25" t="s">
        <v>18</v>
      </c>
      <c r="F121" s="23" t="str">
        <f>F14</f>
        <v xml:space="preserve"> </v>
      </c>
      <c r="I121" s="25" t="s">
        <v>20</v>
      </c>
      <c r="J121" s="48" t="str">
        <f>IF(J14="","",J14)</f>
        <v>21. 2. 2023</v>
      </c>
      <c r="L121" s="28"/>
    </row>
    <row r="122" spans="2:63" s="1" customFormat="1" ht="6.95" customHeight="1">
      <c r="B122" s="28"/>
      <c r="L122" s="28"/>
    </row>
    <row r="123" spans="2:63" s="1" customFormat="1" ht="15.2" customHeight="1">
      <c r="B123" s="28"/>
      <c r="C123" s="25" t="s">
        <v>22</v>
      </c>
      <c r="F123" s="23" t="str">
        <f>E17</f>
        <v xml:space="preserve"> </v>
      </c>
      <c r="I123" s="25" t="s">
        <v>26</v>
      </c>
      <c r="J123" s="26" t="str">
        <f>E23</f>
        <v>Ing. Jiří Forejtek</v>
      </c>
      <c r="L123" s="28"/>
    </row>
    <row r="124" spans="2:63" s="1" customFormat="1" ht="25.7" customHeight="1">
      <c r="B124" s="28"/>
      <c r="C124" s="25" t="s">
        <v>1088</v>
      </c>
      <c r="F124" s="23" t="str">
        <f>IF(E20="","",E20)</f>
        <v>Vyplň údaj</v>
      </c>
      <c r="I124" s="25" t="s">
        <v>29</v>
      </c>
      <c r="J124" s="26" t="str">
        <f>E26</f>
        <v>VIS s.r.o. Hradec Králové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2"/>
      <c r="C126" s="113" t="s">
        <v>115</v>
      </c>
      <c r="D126" s="114" t="s">
        <v>56</v>
      </c>
      <c r="E126" s="114" t="s">
        <v>52</v>
      </c>
      <c r="F126" s="114" t="s">
        <v>53</v>
      </c>
      <c r="G126" s="114" t="s">
        <v>116</v>
      </c>
      <c r="H126" s="114" t="s">
        <v>117</v>
      </c>
      <c r="I126" s="114" t="s">
        <v>118</v>
      </c>
      <c r="J126" s="115" t="s">
        <v>102</v>
      </c>
      <c r="K126" s="116" t="s">
        <v>119</v>
      </c>
      <c r="L126" s="112"/>
      <c r="M126" s="55" t="s">
        <v>1</v>
      </c>
      <c r="N126" s="56" t="s">
        <v>36</v>
      </c>
      <c r="O126" s="56" t="s">
        <v>120</v>
      </c>
      <c r="P126" s="56" t="s">
        <v>121</v>
      </c>
      <c r="Q126" s="56" t="s">
        <v>122</v>
      </c>
      <c r="R126" s="56" t="s">
        <v>123</v>
      </c>
      <c r="S126" s="56" t="s">
        <v>124</v>
      </c>
      <c r="T126" s="57" t="s">
        <v>125</v>
      </c>
    </row>
    <row r="127" spans="2:63" s="1" customFormat="1" ht="22.9" customHeight="1">
      <c r="B127" s="28"/>
      <c r="C127" s="60" t="s">
        <v>126</v>
      </c>
      <c r="J127" s="117">
        <f>BK127</f>
        <v>0</v>
      </c>
      <c r="L127" s="28"/>
      <c r="M127" s="58"/>
      <c r="N127" s="49"/>
      <c r="O127" s="49"/>
      <c r="P127" s="118">
        <f>P128</f>
        <v>0</v>
      </c>
      <c r="Q127" s="49"/>
      <c r="R127" s="118">
        <f>R128</f>
        <v>36.960830600000001</v>
      </c>
      <c r="S127" s="49"/>
      <c r="T127" s="119">
        <f>T128</f>
        <v>0</v>
      </c>
      <c r="AT127" s="16" t="s">
        <v>70</v>
      </c>
      <c r="AU127" s="16" t="s">
        <v>104</v>
      </c>
      <c r="BK127" s="120">
        <f>BK128</f>
        <v>0</v>
      </c>
    </row>
    <row r="128" spans="2:63" s="11" customFormat="1" ht="25.9" customHeight="1">
      <c r="B128" s="121"/>
      <c r="D128" s="122" t="s">
        <v>70</v>
      </c>
      <c r="E128" s="123" t="s">
        <v>127</v>
      </c>
      <c r="F128" s="123" t="s">
        <v>128</v>
      </c>
      <c r="I128" s="372"/>
      <c r="J128" s="124">
        <f>BK128</f>
        <v>0</v>
      </c>
      <c r="L128" s="121"/>
      <c r="M128" s="125"/>
      <c r="P128" s="126">
        <f>P129+P188+P190+P207+P241+P253</f>
        <v>0</v>
      </c>
      <c r="R128" s="126">
        <f>R129+R188+R190+R207+R241+R253</f>
        <v>36.960830600000001</v>
      </c>
      <c r="T128" s="127">
        <f>T129+T188+T190+T207+T241+T253</f>
        <v>0</v>
      </c>
      <c r="AR128" s="122" t="s">
        <v>79</v>
      </c>
      <c r="AT128" s="128" t="s">
        <v>70</v>
      </c>
      <c r="AU128" s="128" t="s">
        <v>71</v>
      </c>
      <c r="AY128" s="122" t="s">
        <v>129</v>
      </c>
      <c r="BK128" s="129">
        <f>BK129+BK188+BK190+BK207+BK241+BK253</f>
        <v>0</v>
      </c>
    </row>
    <row r="129" spans="2:65" s="11" customFormat="1" ht="22.9" customHeight="1">
      <c r="B129" s="121"/>
      <c r="D129" s="122" t="s">
        <v>70</v>
      </c>
      <c r="E129" s="130" t="s">
        <v>79</v>
      </c>
      <c r="F129" s="130" t="s">
        <v>839</v>
      </c>
      <c r="I129" s="372"/>
      <c r="J129" s="131">
        <f>BK129</f>
        <v>0</v>
      </c>
      <c r="L129" s="121"/>
      <c r="M129" s="125"/>
      <c r="P129" s="126">
        <f>SUM(P130:P187)</f>
        <v>0</v>
      </c>
      <c r="R129" s="126">
        <f>SUM(R130:R187)</f>
        <v>24.141043200000002</v>
      </c>
      <c r="T129" s="127">
        <f>SUM(T130:T187)</f>
        <v>0</v>
      </c>
      <c r="AR129" s="122" t="s">
        <v>79</v>
      </c>
      <c r="AT129" s="128" t="s">
        <v>70</v>
      </c>
      <c r="AU129" s="128" t="s">
        <v>79</v>
      </c>
      <c r="AY129" s="122" t="s">
        <v>129</v>
      </c>
      <c r="BK129" s="129">
        <f>SUM(BK130:BK187)</f>
        <v>0</v>
      </c>
    </row>
    <row r="130" spans="2:65" s="1" customFormat="1" ht="24.2" customHeight="1">
      <c r="B130" s="28"/>
      <c r="C130" s="132" t="s">
        <v>79</v>
      </c>
      <c r="D130" s="132" t="s">
        <v>131</v>
      </c>
      <c r="E130" s="133" t="s">
        <v>156</v>
      </c>
      <c r="F130" s="134" t="s">
        <v>157</v>
      </c>
      <c r="G130" s="135" t="s">
        <v>158</v>
      </c>
      <c r="H130" s="136">
        <v>30</v>
      </c>
      <c r="I130" s="373"/>
      <c r="J130" s="137">
        <f>ROUND(I130*H130,2)</f>
        <v>0</v>
      </c>
      <c r="K130" s="138"/>
      <c r="L130" s="28"/>
      <c r="M130" s="374" t="s">
        <v>1</v>
      </c>
      <c r="N130" s="139" t="s">
        <v>37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135</v>
      </c>
      <c r="AT130" s="142" t="s">
        <v>131</v>
      </c>
      <c r="AU130" s="142" t="s">
        <v>81</v>
      </c>
      <c r="AY130" s="16" t="s">
        <v>129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79</v>
      </c>
      <c r="BK130" s="143">
        <f>ROUND(I130*H130,2)</f>
        <v>0</v>
      </c>
      <c r="BL130" s="16" t="s">
        <v>135</v>
      </c>
      <c r="BM130" s="142" t="s">
        <v>840</v>
      </c>
    </row>
    <row r="131" spans="2:65" s="13" customFormat="1">
      <c r="B131" s="150"/>
      <c r="D131" s="145" t="s">
        <v>137</v>
      </c>
      <c r="E131" s="151" t="s">
        <v>1</v>
      </c>
      <c r="F131" s="152" t="s">
        <v>841</v>
      </c>
      <c r="H131" s="153">
        <v>30</v>
      </c>
      <c r="I131" s="376"/>
      <c r="L131" s="150"/>
      <c r="M131" s="154"/>
      <c r="T131" s="155"/>
      <c r="AT131" s="151" t="s">
        <v>137</v>
      </c>
      <c r="AU131" s="151" t="s">
        <v>81</v>
      </c>
      <c r="AV131" s="13" t="s">
        <v>81</v>
      </c>
      <c r="AW131" s="13" t="s">
        <v>28</v>
      </c>
      <c r="AX131" s="13" t="s">
        <v>79</v>
      </c>
      <c r="AY131" s="151" t="s">
        <v>129</v>
      </c>
    </row>
    <row r="132" spans="2:65" s="1" customFormat="1" ht="24.2" customHeight="1">
      <c r="B132" s="28"/>
      <c r="C132" s="132" t="s">
        <v>81</v>
      </c>
      <c r="D132" s="132" t="s">
        <v>131</v>
      </c>
      <c r="E132" s="133" t="s">
        <v>161</v>
      </c>
      <c r="F132" s="134" t="s">
        <v>162</v>
      </c>
      <c r="G132" s="135" t="s">
        <v>163</v>
      </c>
      <c r="H132" s="136">
        <v>4.8</v>
      </c>
      <c r="I132" s="373"/>
      <c r="J132" s="137">
        <f>ROUND(I132*H132,2)</f>
        <v>0</v>
      </c>
      <c r="K132" s="138"/>
      <c r="L132" s="28"/>
      <c r="M132" s="374" t="s">
        <v>1</v>
      </c>
      <c r="N132" s="139" t="s">
        <v>37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135</v>
      </c>
      <c r="AT132" s="142" t="s">
        <v>131</v>
      </c>
      <c r="AU132" s="142" t="s">
        <v>81</v>
      </c>
      <c r="AY132" s="16" t="s">
        <v>129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79</v>
      </c>
      <c r="BK132" s="143">
        <f>ROUND(I132*H132,2)</f>
        <v>0</v>
      </c>
      <c r="BL132" s="16" t="s">
        <v>135</v>
      </c>
      <c r="BM132" s="142" t="s">
        <v>842</v>
      </c>
    </row>
    <row r="133" spans="2:65" s="13" customFormat="1">
      <c r="B133" s="150"/>
      <c r="D133" s="145" t="s">
        <v>137</v>
      </c>
      <c r="E133" s="151" t="s">
        <v>1</v>
      </c>
      <c r="F133" s="152" t="s">
        <v>843</v>
      </c>
      <c r="H133" s="153">
        <v>4.8</v>
      </c>
      <c r="I133" s="376"/>
      <c r="L133" s="150"/>
      <c r="M133" s="154"/>
      <c r="T133" s="155"/>
      <c r="AT133" s="151" t="s">
        <v>137</v>
      </c>
      <c r="AU133" s="151" t="s">
        <v>81</v>
      </c>
      <c r="AV133" s="13" t="s">
        <v>81</v>
      </c>
      <c r="AW133" s="13" t="s">
        <v>28</v>
      </c>
      <c r="AX133" s="13" t="s">
        <v>79</v>
      </c>
      <c r="AY133" s="151" t="s">
        <v>129</v>
      </c>
    </row>
    <row r="134" spans="2:65" s="1" customFormat="1" ht="24.2" customHeight="1">
      <c r="B134" s="28"/>
      <c r="C134" s="132" t="s">
        <v>144</v>
      </c>
      <c r="D134" s="132" t="s">
        <v>131</v>
      </c>
      <c r="E134" s="133" t="s">
        <v>844</v>
      </c>
      <c r="F134" s="134" t="s">
        <v>845</v>
      </c>
      <c r="G134" s="135" t="s">
        <v>134</v>
      </c>
      <c r="H134" s="136">
        <v>29.76</v>
      </c>
      <c r="I134" s="373"/>
      <c r="J134" s="137">
        <f>ROUND(I134*H134,2)</f>
        <v>0</v>
      </c>
      <c r="K134" s="138"/>
      <c r="L134" s="28"/>
      <c r="M134" s="374" t="s">
        <v>1</v>
      </c>
      <c r="N134" s="139" t="s">
        <v>37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135</v>
      </c>
      <c r="AT134" s="142" t="s">
        <v>131</v>
      </c>
      <c r="AU134" s="142" t="s">
        <v>81</v>
      </c>
      <c r="AY134" s="16" t="s">
        <v>129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79</v>
      </c>
      <c r="BK134" s="143">
        <f>ROUND(I134*H134,2)</f>
        <v>0</v>
      </c>
      <c r="BL134" s="16" t="s">
        <v>135</v>
      </c>
      <c r="BM134" s="142" t="s">
        <v>846</v>
      </c>
    </row>
    <row r="135" spans="2:65" s="13" customFormat="1">
      <c r="B135" s="150"/>
      <c r="D135" s="145" t="s">
        <v>137</v>
      </c>
      <c r="E135" s="151" t="s">
        <v>1</v>
      </c>
      <c r="F135" s="152" t="s">
        <v>847</v>
      </c>
      <c r="H135" s="153">
        <v>24</v>
      </c>
      <c r="I135" s="376"/>
      <c r="L135" s="150"/>
      <c r="M135" s="154"/>
      <c r="T135" s="155"/>
      <c r="AT135" s="151" t="s">
        <v>137</v>
      </c>
      <c r="AU135" s="151" t="s">
        <v>81</v>
      </c>
      <c r="AV135" s="13" t="s">
        <v>81</v>
      </c>
      <c r="AW135" s="13" t="s">
        <v>28</v>
      </c>
      <c r="AX135" s="13" t="s">
        <v>71</v>
      </c>
      <c r="AY135" s="151" t="s">
        <v>129</v>
      </c>
    </row>
    <row r="136" spans="2:65" s="13" customFormat="1">
      <c r="B136" s="150"/>
      <c r="D136" s="145" t="s">
        <v>137</v>
      </c>
      <c r="E136" s="151" t="s">
        <v>1</v>
      </c>
      <c r="F136" s="152" t="s">
        <v>848</v>
      </c>
      <c r="H136" s="153">
        <v>5.76</v>
      </c>
      <c r="I136" s="376"/>
      <c r="L136" s="150"/>
      <c r="M136" s="154"/>
      <c r="T136" s="155"/>
      <c r="AT136" s="151" t="s">
        <v>137</v>
      </c>
      <c r="AU136" s="151" t="s">
        <v>81</v>
      </c>
      <c r="AV136" s="13" t="s">
        <v>81</v>
      </c>
      <c r="AW136" s="13" t="s">
        <v>28</v>
      </c>
      <c r="AX136" s="13" t="s">
        <v>71</v>
      </c>
      <c r="AY136" s="151" t="s">
        <v>129</v>
      </c>
    </row>
    <row r="137" spans="2:65" s="14" customFormat="1">
      <c r="B137" s="156"/>
      <c r="D137" s="145" t="s">
        <v>137</v>
      </c>
      <c r="E137" s="157" t="s">
        <v>1</v>
      </c>
      <c r="F137" s="158" t="s">
        <v>142</v>
      </c>
      <c r="H137" s="159">
        <v>29.759999999999998</v>
      </c>
      <c r="I137" s="377"/>
      <c r="L137" s="156"/>
      <c r="M137" s="160"/>
      <c r="T137" s="161"/>
      <c r="AT137" s="157" t="s">
        <v>137</v>
      </c>
      <c r="AU137" s="157" t="s">
        <v>81</v>
      </c>
      <c r="AV137" s="14" t="s">
        <v>135</v>
      </c>
      <c r="AW137" s="14" t="s">
        <v>28</v>
      </c>
      <c r="AX137" s="14" t="s">
        <v>79</v>
      </c>
      <c r="AY137" s="157" t="s">
        <v>129</v>
      </c>
    </row>
    <row r="138" spans="2:65" s="1" customFormat="1" ht="24.2" customHeight="1">
      <c r="B138" s="28"/>
      <c r="C138" s="132" t="s">
        <v>135</v>
      </c>
      <c r="D138" s="132" t="s">
        <v>131</v>
      </c>
      <c r="E138" s="133" t="s">
        <v>195</v>
      </c>
      <c r="F138" s="134" t="s">
        <v>196</v>
      </c>
      <c r="G138" s="135" t="s">
        <v>197</v>
      </c>
      <c r="H138" s="136">
        <v>6</v>
      </c>
      <c r="I138" s="373"/>
      <c r="J138" s="137">
        <f>ROUND(I138*H138,2)</f>
        <v>0</v>
      </c>
      <c r="K138" s="138"/>
      <c r="L138" s="28"/>
      <c r="M138" s="374" t="s">
        <v>1</v>
      </c>
      <c r="N138" s="139" t="s">
        <v>37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135</v>
      </c>
      <c r="AT138" s="142" t="s">
        <v>131</v>
      </c>
      <c r="AU138" s="142" t="s">
        <v>81</v>
      </c>
      <c r="AY138" s="16" t="s">
        <v>129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79</v>
      </c>
      <c r="BK138" s="143">
        <f>ROUND(I138*H138,2)</f>
        <v>0</v>
      </c>
      <c r="BL138" s="16" t="s">
        <v>135</v>
      </c>
      <c r="BM138" s="142" t="s">
        <v>849</v>
      </c>
    </row>
    <row r="139" spans="2:65" s="13" customFormat="1">
      <c r="B139" s="150"/>
      <c r="D139" s="145" t="s">
        <v>137</v>
      </c>
      <c r="E139" s="151" t="s">
        <v>1</v>
      </c>
      <c r="F139" s="152" t="s">
        <v>850</v>
      </c>
      <c r="H139" s="153">
        <v>6</v>
      </c>
      <c r="I139" s="376"/>
      <c r="L139" s="150"/>
      <c r="M139" s="154"/>
      <c r="T139" s="155"/>
      <c r="AT139" s="151" t="s">
        <v>137</v>
      </c>
      <c r="AU139" s="151" t="s">
        <v>81</v>
      </c>
      <c r="AV139" s="13" t="s">
        <v>81</v>
      </c>
      <c r="AW139" s="13" t="s">
        <v>28</v>
      </c>
      <c r="AX139" s="13" t="s">
        <v>79</v>
      </c>
      <c r="AY139" s="151" t="s">
        <v>129</v>
      </c>
    </row>
    <row r="140" spans="2:65" s="1" customFormat="1" ht="24.2" customHeight="1">
      <c r="B140" s="28"/>
      <c r="C140" s="132" t="s">
        <v>155</v>
      </c>
      <c r="D140" s="132" t="s">
        <v>131</v>
      </c>
      <c r="E140" s="133" t="s">
        <v>201</v>
      </c>
      <c r="F140" s="134" t="s">
        <v>202</v>
      </c>
      <c r="G140" s="135" t="s">
        <v>197</v>
      </c>
      <c r="H140" s="136">
        <v>0.86399999999999999</v>
      </c>
      <c r="I140" s="373"/>
      <c r="J140" s="137">
        <f>ROUND(I140*H140,2)</f>
        <v>0</v>
      </c>
      <c r="K140" s="138"/>
      <c r="L140" s="28"/>
      <c r="M140" s="374" t="s">
        <v>1</v>
      </c>
      <c r="N140" s="139" t="s">
        <v>37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135</v>
      </c>
      <c r="AT140" s="142" t="s">
        <v>131</v>
      </c>
      <c r="AU140" s="142" t="s">
        <v>81</v>
      </c>
      <c r="AY140" s="16" t="s">
        <v>129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79</v>
      </c>
      <c r="BK140" s="143">
        <f>ROUND(I140*H140,2)</f>
        <v>0</v>
      </c>
      <c r="BL140" s="16" t="s">
        <v>135</v>
      </c>
      <c r="BM140" s="142" t="s">
        <v>851</v>
      </c>
    </row>
    <row r="141" spans="2:65" s="13" customFormat="1">
      <c r="B141" s="150"/>
      <c r="D141" s="145" t="s">
        <v>137</v>
      </c>
      <c r="E141" s="151" t="s">
        <v>1</v>
      </c>
      <c r="F141" s="152" t="s">
        <v>852</v>
      </c>
      <c r="H141" s="153">
        <v>0.86399999999999999</v>
      </c>
      <c r="I141" s="376"/>
      <c r="L141" s="150"/>
      <c r="M141" s="154"/>
      <c r="T141" s="155"/>
      <c r="AT141" s="151" t="s">
        <v>137</v>
      </c>
      <c r="AU141" s="151" t="s">
        <v>81</v>
      </c>
      <c r="AV141" s="13" t="s">
        <v>81</v>
      </c>
      <c r="AW141" s="13" t="s">
        <v>28</v>
      </c>
      <c r="AX141" s="13" t="s">
        <v>79</v>
      </c>
      <c r="AY141" s="151" t="s">
        <v>129</v>
      </c>
    </row>
    <row r="142" spans="2:65" s="1" customFormat="1" ht="33" customHeight="1">
      <c r="B142" s="28"/>
      <c r="C142" s="132" t="s">
        <v>160</v>
      </c>
      <c r="D142" s="132" t="s">
        <v>131</v>
      </c>
      <c r="E142" s="133" t="s">
        <v>206</v>
      </c>
      <c r="F142" s="134" t="s">
        <v>207</v>
      </c>
      <c r="G142" s="135" t="s">
        <v>197</v>
      </c>
      <c r="H142" s="136">
        <v>4.32</v>
      </c>
      <c r="I142" s="373"/>
      <c r="J142" s="137">
        <f>ROUND(I142*H142,2)</f>
        <v>0</v>
      </c>
      <c r="K142" s="138"/>
      <c r="L142" s="28"/>
      <c r="M142" s="374" t="s">
        <v>1</v>
      </c>
      <c r="N142" s="139" t="s">
        <v>37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135</v>
      </c>
      <c r="AT142" s="142" t="s">
        <v>131</v>
      </c>
      <c r="AU142" s="142" t="s">
        <v>81</v>
      </c>
      <c r="AY142" s="16" t="s">
        <v>129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79</v>
      </c>
      <c r="BK142" s="143">
        <f>ROUND(I142*H142,2)</f>
        <v>0</v>
      </c>
      <c r="BL142" s="16" t="s">
        <v>135</v>
      </c>
      <c r="BM142" s="142" t="s">
        <v>853</v>
      </c>
    </row>
    <row r="143" spans="2:65" s="12" customFormat="1">
      <c r="B143" s="144"/>
      <c r="D143" s="145" t="s">
        <v>137</v>
      </c>
      <c r="E143" s="146" t="s">
        <v>1</v>
      </c>
      <c r="F143" s="147" t="s">
        <v>854</v>
      </c>
      <c r="H143" s="146" t="s">
        <v>1</v>
      </c>
      <c r="I143" s="375"/>
      <c r="L143" s="144"/>
      <c r="M143" s="148"/>
      <c r="T143" s="149"/>
      <c r="AT143" s="146" t="s">
        <v>137</v>
      </c>
      <c r="AU143" s="146" t="s">
        <v>81</v>
      </c>
      <c r="AV143" s="12" t="s">
        <v>79</v>
      </c>
      <c r="AW143" s="12" t="s">
        <v>28</v>
      </c>
      <c r="AX143" s="12" t="s">
        <v>71</v>
      </c>
      <c r="AY143" s="146" t="s">
        <v>129</v>
      </c>
    </row>
    <row r="144" spans="2:65" s="12" customFormat="1">
      <c r="B144" s="144"/>
      <c r="D144" s="145" t="s">
        <v>137</v>
      </c>
      <c r="E144" s="146" t="s">
        <v>1</v>
      </c>
      <c r="F144" s="147" t="s">
        <v>855</v>
      </c>
      <c r="H144" s="146" t="s">
        <v>1</v>
      </c>
      <c r="I144" s="375"/>
      <c r="L144" s="144"/>
      <c r="M144" s="148"/>
      <c r="T144" s="149"/>
      <c r="AT144" s="146" t="s">
        <v>137</v>
      </c>
      <c r="AU144" s="146" t="s">
        <v>81</v>
      </c>
      <c r="AV144" s="12" t="s">
        <v>79</v>
      </c>
      <c r="AW144" s="12" t="s">
        <v>28</v>
      </c>
      <c r="AX144" s="12" t="s">
        <v>71</v>
      </c>
      <c r="AY144" s="146" t="s">
        <v>129</v>
      </c>
    </row>
    <row r="145" spans="2:65" s="13" customFormat="1">
      <c r="B145" s="150"/>
      <c r="D145" s="145" t="s">
        <v>137</v>
      </c>
      <c r="E145" s="151" t="s">
        <v>1</v>
      </c>
      <c r="F145" s="152" t="s">
        <v>856</v>
      </c>
      <c r="H145" s="153">
        <v>4.32</v>
      </c>
      <c r="I145" s="376"/>
      <c r="L145" s="150"/>
      <c r="M145" s="154"/>
      <c r="T145" s="155"/>
      <c r="AT145" s="151" t="s">
        <v>137</v>
      </c>
      <c r="AU145" s="151" t="s">
        <v>81</v>
      </c>
      <c r="AV145" s="13" t="s">
        <v>81</v>
      </c>
      <c r="AW145" s="13" t="s">
        <v>28</v>
      </c>
      <c r="AX145" s="13" t="s">
        <v>79</v>
      </c>
      <c r="AY145" s="151" t="s">
        <v>129</v>
      </c>
    </row>
    <row r="146" spans="2:65" s="1" customFormat="1" ht="33" customHeight="1">
      <c r="B146" s="28"/>
      <c r="C146" s="132" t="s">
        <v>166</v>
      </c>
      <c r="D146" s="132" t="s">
        <v>131</v>
      </c>
      <c r="E146" s="133" t="s">
        <v>213</v>
      </c>
      <c r="F146" s="134" t="s">
        <v>214</v>
      </c>
      <c r="G146" s="135" t="s">
        <v>197</v>
      </c>
      <c r="H146" s="136">
        <v>4.32</v>
      </c>
      <c r="I146" s="373"/>
      <c r="J146" s="137">
        <f>ROUND(I146*H146,2)</f>
        <v>0</v>
      </c>
      <c r="K146" s="138"/>
      <c r="L146" s="28"/>
      <c r="M146" s="374" t="s">
        <v>1</v>
      </c>
      <c r="N146" s="139" t="s">
        <v>37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135</v>
      </c>
      <c r="AT146" s="142" t="s">
        <v>131</v>
      </c>
      <c r="AU146" s="142" t="s">
        <v>81</v>
      </c>
      <c r="AY146" s="16" t="s">
        <v>129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79</v>
      </c>
      <c r="BK146" s="143">
        <f>ROUND(I146*H146,2)</f>
        <v>0</v>
      </c>
      <c r="BL146" s="16" t="s">
        <v>135</v>
      </c>
      <c r="BM146" s="142" t="s">
        <v>857</v>
      </c>
    </row>
    <row r="147" spans="2:65" s="12" customFormat="1">
      <c r="B147" s="144"/>
      <c r="D147" s="145" t="s">
        <v>137</v>
      </c>
      <c r="E147" s="146" t="s">
        <v>1</v>
      </c>
      <c r="F147" s="147" t="s">
        <v>216</v>
      </c>
      <c r="H147" s="146" t="s">
        <v>1</v>
      </c>
      <c r="I147" s="375"/>
      <c r="L147" s="144"/>
      <c r="M147" s="148"/>
      <c r="T147" s="149"/>
      <c r="AT147" s="146" t="s">
        <v>137</v>
      </c>
      <c r="AU147" s="146" t="s">
        <v>81</v>
      </c>
      <c r="AV147" s="12" t="s">
        <v>79</v>
      </c>
      <c r="AW147" s="12" t="s">
        <v>28</v>
      </c>
      <c r="AX147" s="12" t="s">
        <v>71</v>
      </c>
      <c r="AY147" s="146" t="s">
        <v>129</v>
      </c>
    </row>
    <row r="148" spans="2:65" s="12" customFormat="1">
      <c r="B148" s="144"/>
      <c r="D148" s="145" t="s">
        <v>137</v>
      </c>
      <c r="E148" s="146" t="s">
        <v>1</v>
      </c>
      <c r="F148" s="147" t="s">
        <v>855</v>
      </c>
      <c r="H148" s="146" t="s">
        <v>1</v>
      </c>
      <c r="I148" s="375"/>
      <c r="L148" s="144"/>
      <c r="M148" s="148"/>
      <c r="T148" s="149"/>
      <c r="AT148" s="146" t="s">
        <v>137</v>
      </c>
      <c r="AU148" s="146" t="s">
        <v>81</v>
      </c>
      <c r="AV148" s="12" t="s">
        <v>79</v>
      </c>
      <c r="AW148" s="12" t="s">
        <v>28</v>
      </c>
      <c r="AX148" s="12" t="s">
        <v>71</v>
      </c>
      <c r="AY148" s="146" t="s">
        <v>129</v>
      </c>
    </row>
    <row r="149" spans="2:65" s="13" customFormat="1">
      <c r="B149" s="150"/>
      <c r="D149" s="145" t="s">
        <v>137</v>
      </c>
      <c r="E149" s="151" t="s">
        <v>1</v>
      </c>
      <c r="F149" s="152" t="s">
        <v>856</v>
      </c>
      <c r="H149" s="153">
        <v>4.32</v>
      </c>
      <c r="I149" s="376"/>
      <c r="L149" s="150"/>
      <c r="M149" s="154"/>
      <c r="T149" s="155"/>
      <c r="AT149" s="151" t="s">
        <v>137</v>
      </c>
      <c r="AU149" s="151" t="s">
        <v>81</v>
      </c>
      <c r="AV149" s="13" t="s">
        <v>81</v>
      </c>
      <c r="AW149" s="13" t="s">
        <v>28</v>
      </c>
      <c r="AX149" s="13" t="s">
        <v>79</v>
      </c>
      <c r="AY149" s="151" t="s">
        <v>129</v>
      </c>
    </row>
    <row r="150" spans="2:65" s="1" customFormat="1" ht="33" customHeight="1">
      <c r="B150" s="28"/>
      <c r="C150" s="132" t="s">
        <v>172</v>
      </c>
      <c r="D150" s="132" t="s">
        <v>131</v>
      </c>
      <c r="E150" s="133" t="s">
        <v>218</v>
      </c>
      <c r="F150" s="134" t="s">
        <v>219</v>
      </c>
      <c r="G150" s="135" t="s">
        <v>197</v>
      </c>
      <c r="H150" s="136">
        <v>18</v>
      </c>
      <c r="I150" s="373"/>
      <c r="J150" s="137">
        <f>ROUND(I150*H150,2)</f>
        <v>0</v>
      </c>
      <c r="K150" s="138"/>
      <c r="L150" s="28"/>
      <c r="M150" s="374" t="s">
        <v>1</v>
      </c>
      <c r="N150" s="139" t="s">
        <v>37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135</v>
      </c>
      <c r="AT150" s="142" t="s">
        <v>131</v>
      </c>
      <c r="AU150" s="142" t="s">
        <v>81</v>
      </c>
      <c r="AY150" s="16" t="s">
        <v>129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79</v>
      </c>
      <c r="BK150" s="143">
        <f>ROUND(I150*H150,2)</f>
        <v>0</v>
      </c>
      <c r="BL150" s="16" t="s">
        <v>135</v>
      </c>
      <c r="BM150" s="142" t="s">
        <v>858</v>
      </c>
    </row>
    <row r="151" spans="2:65" s="12" customFormat="1">
      <c r="B151" s="144"/>
      <c r="D151" s="145" t="s">
        <v>137</v>
      </c>
      <c r="E151" s="146" t="s">
        <v>1</v>
      </c>
      <c r="F151" s="147" t="s">
        <v>854</v>
      </c>
      <c r="H151" s="146" t="s">
        <v>1</v>
      </c>
      <c r="I151" s="375"/>
      <c r="L151" s="144"/>
      <c r="M151" s="148"/>
      <c r="T151" s="149"/>
      <c r="AT151" s="146" t="s">
        <v>137</v>
      </c>
      <c r="AU151" s="146" t="s">
        <v>81</v>
      </c>
      <c r="AV151" s="12" t="s">
        <v>79</v>
      </c>
      <c r="AW151" s="12" t="s">
        <v>28</v>
      </c>
      <c r="AX151" s="12" t="s">
        <v>71</v>
      </c>
      <c r="AY151" s="146" t="s">
        <v>129</v>
      </c>
    </row>
    <row r="152" spans="2:65" s="13" customFormat="1">
      <c r="B152" s="150"/>
      <c r="D152" s="145" t="s">
        <v>137</v>
      </c>
      <c r="E152" s="151" t="s">
        <v>1</v>
      </c>
      <c r="F152" s="152" t="s">
        <v>859</v>
      </c>
      <c r="H152" s="153">
        <v>18</v>
      </c>
      <c r="I152" s="376"/>
      <c r="L152" s="150"/>
      <c r="M152" s="154"/>
      <c r="T152" s="155"/>
      <c r="AT152" s="151" t="s">
        <v>137</v>
      </c>
      <c r="AU152" s="151" t="s">
        <v>81</v>
      </c>
      <c r="AV152" s="13" t="s">
        <v>81</v>
      </c>
      <c r="AW152" s="13" t="s">
        <v>28</v>
      </c>
      <c r="AX152" s="13" t="s">
        <v>79</v>
      </c>
      <c r="AY152" s="151" t="s">
        <v>129</v>
      </c>
    </row>
    <row r="153" spans="2:65" s="1" customFormat="1" ht="33" customHeight="1">
      <c r="B153" s="28"/>
      <c r="C153" s="132" t="s">
        <v>177</v>
      </c>
      <c r="D153" s="132" t="s">
        <v>131</v>
      </c>
      <c r="E153" s="133" t="s">
        <v>226</v>
      </c>
      <c r="F153" s="134" t="s">
        <v>227</v>
      </c>
      <c r="G153" s="135" t="s">
        <v>197</v>
      </c>
      <c r="H153" s="136">
        <v>18</v>
      </c>
      <c r="I153" s="373"/>
      <c r="J153" s="137">
        <f>ROUND(I153*H153,2)</f>
        <v>0</v>
      </c>
      <c r="K153" s="138"/>
      <c r="L153" s="28"/>
      <c r="M153" s="374" t="s">
        <v>1</v>
      </c>
      <c r="N153" s="139" t="s">
        <v>37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135</v>
      </c>
      <c r="AT153" s="142" t="s">
        <v>131</v>
      </c>
      <c r="AU153" s="142" t="s">
        <v>81</v>
      </c>
      <c r="AY153" s="16" t="s">
        <v>129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79</v>
      </c>
      <c r="BK153" s="143">
        <f>ROUND(I153*H153,2)</f>
        <v>0</v>
      </c>
      <c r="BL153" s="16" t="s">
        <v>135</v>
      </c>
      <c r="BM153" s="142" t="s">
        <v>860</v>
      </c>
    </row>
    <row r="154" spans="2:65" s="12" customFormat="1">
      <c r="B154" s="144"/>
      <c r="D154" s="145" t="s">
        <v>137</v>
      </c>
      <c r="E154" s="146" t="s">
        <v>1</v>
      </c>
      <c r="F154" s="147" t="s">
        <v>854</v>
      </c>
      <c r="H154" s="146" t="s">
        <v>1</v>
      </c>
      <c r="I154" s="375"/>
      <c r="L154" s="144"/>
      <c r="M154" s="148"/>
      <c r="T154" s="149"/>
      <c r="AT154" s="146" t="s">
        <v>137</v>
      </c>
      <c r="AU154" s="146" t="s">
        <v>81</v>
      </c>
      <c r="AV154" s="12" t="s">
        <v>79</v>
      </c>
      <c r="AW154" s="12" t="s">
        <v>28</v>
      </c>
      <c r="AX154" s="12" t="s">
        <v>71</v>
      </c>
      <c r="AY154" s="146" t="s">
        <v>129</v>
      </c>
    </row>
    <row r="155" spans="2:65" s="13" customFormat="1">
      <c r="B155" s="150"/>
      <c r="D155" s="145" t="s">
        <v>137</v>
      </c>
      <c r="E155" s="151" t="s">
        <v>1</v>
      </c>
      <c r="F155" s="152" t="s">
        <v>859</v>
      </c>
      <c r="H155" s="153">
        <v>18</v>
      </c>
      <c r="I155" s="376"/>
      <c r="L155" s="150"/>
      <c r="M155" s="154"/>
      <c r="T155" s="155"/>
      <c r="AT155" s="151" t="s">
        <v>137</v>
      </c>
      <c r="AU155" s="151" t="s">
        <v>81</v>
      </c>
      <c r="AV155" s="13" t="s">
        <v>81</v>
      </c>
      <c r="AW155" s="13" t="s">
        <v>28</v>
      </c>
      <c r="AX155" s="13" t="s">
        <v>79</v>
      </c>
      <c r="AY155" s="151" t="s">
        <v>129</v>
      </c>
    </row>
    <row r="156" spans="2:65" s="1" customFormat="1" ht="21.75" customHeight="1">
      <c r="B156" s="28"/>
      <c r="C156" s="132" t="s">
        <v>182</v>
      </c>
      <c r="D156" s="132" t="s">
        <v>131</v>
      </c>
      <c r="E156" s="133" t="s">
        <v>237</v>
      </c>
      <c r="F156" s="134" t="s">
        <v>238</v>
      </c>
      <c r="G156" s="135" t="s">
        <v>134</v>
      </c>
      <c r="H156" s="136">
        <v>72</v>
      </c>
      <c r="I156" s="373"/>
      <c r="J156" s="137">
        <f>ROUND(I156*H156,2)</f>
        <v>0</v>
      </c>
      <c r="K156" s="138"/>
      <c r="L156" s="28"/>
      <c r="M156" s="374" t="s">
        <v>1</v>
      </c>
      <c r="N156" s="139" t="s">
        <v>37</v>
      </c>
      <c r="P156" s="140">
        <f>O156*H156</f>
        <v>0</v>
      </c>
      <c r="Q156" s="140">
        <v>5.8E-4</v>
      </c>
      <c r="R156" s="140">
        <f>Q156*H156</f>
        <v>4.1759999999999999E-2</v>
      </c>
      <c r="S156" s="140">
        <v>0</v>
      </c>
      <c r="T156" s="141">
        <f>S156*H156</f>
        <v>0</v>
      </c>
      <c r="AR156" s="142" t="s">
        <v>135</v>
      </c>
      <c r="AT156" s="142" t="s">
        <v>131</v>
      </c>
      <c r="AU156" s="142" t="s">
        <v>81</v>
      </c>
      <c r="AY156" s="16" t="s">
        <v>129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79</v>
      </c>
      <c r="BK156" s="143">
        <f>ROUND(I156*H156,2)</f>
        <v>0</v>
      </c>
      <c r="BL156" s="16" t="s">
        <v>135</v>
      </c>
      <c r="BM156" s="142" t="s">
        <v>861</v>
      </c>
    </row>
    <row r="157" spans="2:65" s="13" customFormat="1">
      <c r="B157" s="150"/>
      <c r="D157" s="145" t="s">
        <v>137</v>
      </c>
      <c r="E157" s="151" t="s">
        <v>1</v>
      </c>
      <c r="F157" s="152" t="s">
        <v>862</v>
      </c>
      <c r="H157" s="153">
        <v>72</v>
      </c>
      <c r="I157" s="376"/>
      <c r="L157" s="150"/>
      <c r="M157" s="154"/>
      <c r="T157" s="155"/>
      <c r="AT157" s="151" t="s">
        <v>137</v>
      </c>
      <c r="AU157" s="151" t="s">
        <v>81</v>
      </c>
      <c r="AV157" s="13" t="s">
        <v>81</v>
      </c>
      <c r="AW157" s="13" t="s">
        <v>28</v>
      </c>
      <c r="AX157" s="13" t="s">
        <v>79</v>
      </c>
      <c r="AY157" s="151" t="s">
        <v>129</v>
      </c>
    </row>
    <row r="158" spans="2:65" s="1" customFormat="1" ht="24.2" customHeight="1">
      <c r="B158" s="28"/>
      <c r="C158" s="132" t="s">
        <v>186</v>
      </c>
      <c r="D158" s="132" t="s">
        <v>131</v>
      </c>
      <c r="E158" s="133" t="s">
        <v>242</v>
      </c>
      <c r="F158" s="134" t="s">
        <v>863</v>
      </c>
      <c r="G158" s="135" t="s">
        <v>134</v>
      </c>
      <c r="H158" s="136">
        <v>21.6</v>
      </c>
      <c r="I158" s="373"/>
      <c r="J158" s="137">
        <f>ROUND(I158*H158,2)</f>
        <v>0</v>
      </c>
      <c r="K158" s="138"/>
      <c r="L158" s="28"/>
      <c r="M158" s="374" t="s">
        <v>1</v>
      </c>
      <c r="N158" s="139" t="s">
        <v>37</v>
      </c>
      <c r="P158" s="140">
        <f>O158*H158</f>
        <v>0</v>
      </c>
      <c r="Q158" s="140">
        <v>5.9000000000000003E-4</v>
      </c>
      <c r="R158" s="140">
        <f>Q158*H158</f>
        <v>1.2744000000000002E-2</v>
      </c>
      <c r="S158" s="140">
        <v>0</v>
      </c>
      <c r="T158" s="141">
        <f>S158*H158</f>
        <v>0</v>
      </c>
      <c r="AR158" s="142" t="s">
        <v>135</v>
      </c>
      <c r="AT158" s="142" t="s">
        <v>131</v>
      </c>
      <c r="AU158" s="142" t="s">
        <v>81</v>
      </c>
      <c r="AY158" s="16" t="s">
        <v>129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79</v>
      </c>
      <c r="BK158" s="143">
        <f>ROUND(I158*H158,2)</f>
        <v>0</v>
      </c>
      <c r="BL158" s="16" t="s">
        <v>135</v>
      </c>
      <c r="BM158" s="142" t="s">
        <v>864</v>
      </c>
    </row>
    <row r="159" spans="2:65" s="13" customFormat="1">
      <c r="B159" s="150"/>
      <c r="D159" s="145" t="s">
        <v>137</v>
      </c>
      <c r="E159" s="151" t="s">
        <v>1</v>
      </c>
      <c r="F159" s="152" t="s">
        <v>865</v>
      </c>
      <c r="H159" s="153">
        <v>21.6</v>
      </c>
      <c r="I159" s="376"/>
      <c r="L159" s="150"/>
      <c r="M159" s="154"/>
      <c r="T159" s="155"/>
      <c r="AT159" s="151" t="s">
        <v>137</v>
      </c>
      <c r="AU159" s="151" t="s">
        <v>81</v>
      </c>
      <c r="AV159" s="13" t="s">
        <v>81</v>
      </c>
      <c r="AW159" s="13" t="s">
        <v>28</v>
      </c>
      <c r="AX159" s="13" t="s">
        <v>79</v>
      </c>
      <c r="AY159" s="151" t="s">
        <v>129</v>
      </c>
    </row>
    <row r="160" spans="2:65" s="1" customFormat="1" ht="21.75" customHeight="1">
      <c r="B160" s="28"/>
      <c r="C160" s="132" t="s">
        <v>194</v>
      </c>
      <c r="D160" s="132" t="s">
        <v>131</v>
      </c>
      <c r="E160" s="133" t="s">
        <v>251</v>
      </c>
      <c r="F160" s="134" t="s">
        <v>252</v>
      </c>
      <c r="G160" s="135" t="s">
        <v>134</v>
      </c>
      <c r="H160" s="136">
        <v>72</v>
      </c>
      <c r="I160" s="373"/>
      <c r="J160" s="137">
        <f>ROUND(I160*H160,2)</f>
        <v>0</v>
      </c>
      <c r="K160" s="138"/>
      <c r="L160" s="28"/>
      <c r="M160" s="374" t="s">
        <v>1</v>
      </c>
      <c r="N160" s="139" t="s">
        <v>37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135</v>
      </c>
      <c r="AT160" s="142" t="s">
        <v>131</v>
      </c>
      <c r="AU160" s="142" t="s">
        <v>81</v>
      </c>
      <c r="AY160" s="16" t="s">
        <v>129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79</v>
      </c>
      <c r="BK160" s="143">
        <f>ROUND(I160*H160,2)</f>
        <v>0</v>
      </c>
      <c r="BL160" s="16" t="s">
        <v>135</v>
      </c>
      <c r="BM160" s="142" t="s">
        <v>866</v>
      </c>
    </row>
    <row r="161" spans="2:65" s="1" customFormat="1" ht="24.2" customHeight="1">
      <c r="B161" s="28"/>
      <c r="C161" s="132" t="s">
        <v>200</v>
      </c>
      <c r="D161" s="132" t="s">
        <v>131</v>
      </c>
      <c r="E161" s="133" t="s">
        <v>255</v>
      </c>
      <c r="F161" s="134" t="s">
        <v>867</v>
      </c>
      <c r="G161" s="135" t="s">
        <v>134</v>
      </c>
      <c r="H161" s="136">
        <v>21.6</v>
      </c>
      <c r="I161" s="373"/>
      <c r="J161" s="137">
        <f>ROUND(I161*H161,2)</f>
        <v>0</v>
      </c>
      <c r="K161" s="138"/>
      <c r="L161" s="28"/>
      <c r="M161" s="374" t="s">
        <v>1</v>
      </c>
      <c r="N161" s="139" t="s">
        <v>37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135</v>
      </c>
      <c r="AT161" s="142" t="s">
        <v>131</v>
      </c>
      <c r="AU161" s="142" t="s">
        <v>81</v>
      </c>
      <c r="AY161" s="16" t="s">
        <v>129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79</v>
      </c>
      <c r="BK161" s="143">
        <f>ROUND(I161*H161,2)</f>
        <v>0</v>
      </c>
      <c r="BL161" s="16" t="s">
        <v>135</v>
      </c>
      <c r="BM161" s="142" t="s">
        <v>868</v>
      </c>
    </row>
    <row r="162" spans="2:65" s="1" customFormat="1" ht="37.9" customHeight="1">
      <c r="B162" s="28"/>
      <c r="C162" s="132" t="s">
        <v>205</v>
      </c>
      <c r="D162" s="132" t="s">
        <v>131</v>
      </c>
      <c r="E162" s="133" t="s">
        <v>724</v>
      </c>
      <c r="F162" s="134" t="s">
        <v>725</v>
      </c>
      <c r="G162" s="135" t="s">
        <v>197</v>
      </c>
      <c r="H162" s="136">
        <v>2.4620000000000002</v>
      </c>
      <c r="I162" s="373"/>
      <c r="J162" s="137">
        <f>ROUND(I162*H162,2)</f>
        <v>0</v>
      </c>
      <c r="K162" s="138"/>
      <c r="L162" s="28"/>
      <c r="M162" s="374" t="s">
        <v>1</v>
      </c>
      <c r="N162" s="139" t="s">
        <v>37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135</v>
      </c>
      <c r="AT162" s="142" t="s">
        <v>131</v>
      </c>
      <c r="AU162" s="142" t="s">
        <v>81</v>
      </c>
      <c r="AY162" s="16" t="s">
        <v>129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79</v>
      </c>
      <c r="BK162" s="143">
        <f>ROUND(I162*H162,2)</f>
        <v>0</v>
      </c>
      <c r="BL162" s="16" t="s">
        <v>135</v>
      </c>
      <c r="BM162" s="142" t="s">
        <v>869</v>
      </c>
    </row>
    <row r="163" spans="2:65" s="13" customFormat="1">
      <c r="B163" s="150"/>
      <c r="D163" s="145" t="s">
        <v>137</v>
      </c>
      <c r="E163" s="151" t="s">
        <v>1</v>
      </c>
      <c r="F163" s="152" t="s">
        <v>870</v>
      </c>
      <c r="H163" s="153">
        <v>2.4620000000000002</v>
      </c>
      <c r="I163" s="376"/>
      <c r="L163" s="150"/>
      <c r="M163" s="154"/>
      <c r="T163" s="155"/>
      <c r="AT163" s="151" t="s">
        <v>137</v>
      </c>
      <c r="AU163" s="151" t="s">
        <v>81</v>
      </c>
      <c r="AV163" s="13" t="s">
        <v>81</v>
      </c>
      <c r="AW163" s="13" t="s">
        <v>28</v>
      </c>
      <c r="AX163" s="13" t="s">
        <v>79</v>
      </c>
      <c r="AY163" s="151" t="s">
        <v>129</v>
      </c>
    </row>
    <row r="164" spans="2:65" s="1" customFormat="1" ht="37.9" customHeight="1">
      <c r="B164" s="28"/>
      <c r="C164" s="132" t="s">
        <v>8</v>
      </c>
      <c r="D164" s="132" t="s">
        <v>131</v>
      </c>
      <c r="E164" s="133" t="s">
        <v>728</v>
      </c>
      <c r="F164" s="134" t="s">
        <v>729</v>
      </c>
      <c r="G164" s="135" t="s">
        <v>197</v>
      </c>
      <c r="H164" s="136">
        <v>24.62</v>
      </c>
      <c r="I164" s="373"/>
      <c r="J164" s="137">
        <f>ROUND(I164*H164,2)</f>
        <v>0</v>
      </c>
      <c r="K164" s="138"/>
      <c r="L164" s="28"/>
      <c r="M164" s="374" t="s">
        <v>1</v>
      </c>
      <c r="N164" s="139" t="s">
        <v>37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135</v>
      </c>
      <c r="AT164" s="142" t="s">
        <v>131</v>
      </c>
      <c r="AU164" s="142" t="s">
        <v>81</v>
      </c>
      <c r="AY164" s="16" t="s">
        <v>129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79</v>
      </c>
      <c r="BK164" s="143">
        <f>ROUND(I164*H164,2)</f>
        <v>0</v>
      </c>
      <c r="BL164" s="16" t="s">
        <v>135</v>
      </c>
      <c r="BM164" s="142" t="s">
        <v>871</v>
      </c>
    </row>
    <row r="165" spans="2:65" s="13" customFormat="1">
      <c r="B165" s="150"/>
      <c r="D165" s="145" t="s">
        <v>137</v>
      </c>
      <c r="F165" s="152" t="s">
        <v>872</v>
      </c>
      <c r="H165" s="153">
        <v>24.62</v>
      </c>
      <c r="I165" s="376"/>
      <c r="L165" s="150"/>
      <c r="M165" s="154"/>
      <c r="T165" s="155"/>
      <c r="AT165" s="151" t="s">
        <v>137</v>
      </c>
      <c r="AU165" s="151" t="s">
        <v>81</v>
      </c>
      <c r="AV165" s="13" t="s">
        <v>81</v>
      </c>
      <c r="AW165" s="13" t="s">
        <v>4</v>
      </c>
      <c r="AX165" s="13" t="s">
        <v>79</v>
      </c>
      <c r="AY165" s="151" t="s">
        <v>129</v>
      </c>
    </row>
    <row r="166" spans="2:65" s="1" customFormat="1" ht="37.9" customHeight="1">
      <c r="B166" s="28"/>
      <c r="C166" s="132" t="s">
        <v>217</v>
      </c>
      <c r="D166" s="132" t="s">
        <v>131</v>
      </c>
      <c r="E166" s="133" t="s">
        <v>263</v>
      </c>
      <c r="F166" s="134" t="s">
        <v>264</v>
      </c>
      <c r="G166" s="135" t="s">
        <v>197</v>
      </c>
      <c r="H166" s="136">
        <v>22.32</v>
      </c>
      <c r="I166" s="373"/>
      <c r="J166" s="137">
        <f>ROUND(I166*H166,2)</f>
        <v>0</v>
      </c>
      <c r="K166" s="138"/>
      <c r="L166" s="28"/>
      <c r="M166" s="374" t="s">
        <v>1</v>
      </c>
      <c r="N166" s="139" t="s">
        <v>37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135</v>
      </c>
      <c r="AT166" s="142" t="s">
        <v>131</v>
      </c>
      <c r="AU166" s="142" t="s">
        <v>81</v>
      </c>
      <c r="AY166" s="16" t="s">
        <v>129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79</v>
      </c>
      <c r="BK166" s="143">
        <f>ROUND(I166*H166,2)</f>
        <v>0</v>
      </c>
      <c r="BL166" s="16" t="s">
        <v>135</v>
      </c>
      <c r="BM166" s="142" t="s">
        <v>873</v>
      </c>
    </row>
    <row r="167" spans="2:65" s="13" customFormat="1">
      <c r="B167" s="150"/>
      <c r="D167" s="145" t="s">
        <v>137</v>
      </c>
      <c r="E167" s="151" t="s">
        <v>1</v>
      </c>
      <c r="F167" s="152" t="s">
        <v>874</v>
      </c>
      <c r="H167" s="153">
        <v>22.32</v>
      </c>
      <c r="I167" s="376"/>
      <c r="L167" s="150"/>
      <c r="M167" s="154"/>
      <c r="T167" s="155"/>
      <c r="AT167" s="151" t="s">
        <v>137</v>
      </c>
      <c r="AU167" s="151" t="s">
        <v>81</v>
      </c>
      <c r="AV167" s="13" t="s">
        <v>81</v>
      </c>
      <c r="AW167" s="13" t="s">
        <v>28</v>
      </c>
      <c r="AX167" s="13" t="s">
        <v>79</v>
      </c>
      <c r="AY167" s="151" t="s">
        <v>129</v>
      </c>
    </row>
    <row r="168" spans="2:65" s="1" customFormat="1" ht="37.9" customHeight="1">
      <c r="B168" s="28"/>
      <c r="C168" s="132" t="s">
        <v>222</v>
      </c>
      <c r="D168" s="132" t="s">
        <v>131</v>
      </c>
      <c r="E168" s="133" t="s">
        <v>267</v>
      </c>
      <c r="F168" s="134" t="s">
        <v>268</v>
      </c>
      <c r="G168" s="135" t="s">
        <v>197</v>
      </c>
      <c r="H168" s="136">
        <v>223.2</v>
      </c>
      <c r="I168" s="373"/>
      <c r="J168" s="137">
        <f>ROUND(I168*H168,2)</f>
        <v>0</v>
      </c>
      <c r="K168" s="138"/>
      <c r="L168" s="28"/>
      <c r="M168" s="374" t="s">
        <v>1</v>
      </c>
      <c r="N168" s="139" t="s">
        <v>37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135</v>
      </c>
      <c r="AT168" s="142" t="s">
        <v>131</v>
      </c>
      <c r="AU168" s="142" t="s">
        <v>81</v>
      </c>
      <c r="AY168" s="16" t="s">
        <v>129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79</v>
      </c>
      <c r="BK168" s="143">
        <f>ROUND(I168*H168,2)</f>
        <v>0</v>
      </c>
      <c r="BL168" s="16" t="s">
        <v>135</v>
      </c>
      <c r="BM168" s="142" t="s">
        <v>875</v>
      </c>
    </row>
    <row r="169" spans="2:65" s="13" customFormat="1">
      <c r="B169" s="150"/>
      <c r="D169" s="145" t="s">
        <v>137</v>
      </c>
      <c r="F169" s="152" t="s">
        <v>876</v>
      </c>
      <c r="H169" s="153">
        <v>223.2</v>
      </c>
      <c r="I169" s="376"/>
      <c r="L169" s="150"/>
      <c r="M169" s="154"/>
      <c r="T169" s="155"/>
      <c r="AT169" s="151" t="s">
        <v>137</v>
      </c>
      <c r="AU169" s="151" t="s">
        <v>81</v>
      </c>
      <c r="AV169" s="13" t="s">
        <v>81</v>
      </c>
      <c r="AW169" s="13" t="s">
        <v>4</v>
      </c>
      <c r="AX169" s="13" t="s">
        <v>79</v>
      </c>
      <c r="AY169" s="151" t="s">
        <v>129</v>
      </c>
    </row>
    <row r="170" spans="2:65" s="1" customFormat="1" ht="16.5" customHeight="1">
      <c r="B170" s="28"/>
      <c r="C170" s="132" t="s">
        <v>225</v>
      </c>
      <c r="D170" s="132" t="s">
        <v>131</v>
      </c>
      <c r="E170" s="133" t="s">
        <v>276</v>
      </c>
      <c r="F170" s="134" t="s">
        <v>277</v>
      </c>
      <c r="G170" s="135" t="s">
        <v>197</v>
      </c>
      <c r="H170" s="136">
        <v>24.782</v>
      </c>
      <c r="I170" s="373"/>
      <c r="J170" s="137">
        <f>ROUND(I170*H170,2)</f>
        <v>0</v>
      </c>
      <c r="K170" s="138"/>
      <c r="L170" s="28"/>
      <c r="M170" s="374" t="s">
        <v>1</v>
      </c>
      <c r="N170" s="139" t="s">
        <v>37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135</v>
      </c>
      <c r="AT170" s="142" t="s">
        <v>131</v>
      </c>
      <c r="AU170" s="142" t="s">
        <v>81</v>
      </c>
      <c r="AY170" s="16" t="s">
        <v>129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79</v>
      </c>
      <c r="BK170" s="143">
        <f>ROUND(I170*H170,2)</f>
        <v>0</v>
      </c>
      <c r="BL170" s="16" t="s">
        <v>135</v>
      </c>
      <c r="BM170" s="142" t="s">
        <v>877</v>
      </c>
    </row>
    <row r="171" spans="2:65" s="13" customFormat="1">
      <c r="B171" s="150"/>
      <c r="D171" s="145" t="s">
        <v>137</v>
      </c>
      <c r="E171" s="151" t="s">
        <v>1</v>
      </c>
      <c r="F171" s="152" t="s">
        <v>878</v>
      </c>
      <c r="H171" s="153">
        <v>24.782</v>
      </c>
      <c r="I171" s="376"/>
      <c r="L171" s="150"/>
      <c r="M171" s="154"/>
      <c r="T171" s="155"/>
      <c r="AT171" s="151" t="s">
        <v>137</v>
      </c>
      <c r="AU171" s="151" t="s">
        <v>81</v>
      </c>
      <c r="AV171" s="13" t="s">
        <v>81</v>
      </c>
      <c r="AW171" s="13" t="s">
        <v>28</v>
      </c>
      <c r="AX171" s="13" t="s">
        <v>79</v>
      </c>
      <c r="AY171" s="151" t="s">
        <v>129</v>
      </c>
    </row>
    <row r="172" spans="2:65" s="1" customFormat="1" ht="24.2" customHeight="1">
      <c r="B172" s="28"/>
      <c r="C172" s="132" t="s">
        <v>229</v>
      </c>
      <c r="D172" s="132" t="s">
        <v>131</v>
      </c>
      <c r="E172" s="133" t="s">
        <v>271</v>
      </c>
      <c r="F172" s="134" t="s">
        <v>272</v>
      </c>
      <c r="G172" s="135" t="s">
        <v>273</v>
      </c>
      <c r="H172" s="136">
        <v>50.802999999999997</v>
      </c>
      <c r="I172" s="373"/>
      <c r="J172" s="137">
        <f>ROUND(I172*H172,2)</f>
        <v>0</v>
      </c>
      <c r="K172" s="138"/>
      <c r="L172" s="28"/>
      <c r="M172" s="374" t="s">
        <v>1</v>
      </c>
      <c r="N172" s="139" t="s">
        <v>37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135</v>
      </c>
      <c r="AT172" s="142" t="s">
        <v>131</v>
      </c>
      <c r="AU172" s="142" t="s">
        <v>81</v>
      </c>
      <c r="AY172" s="16" t="s">
        <v>129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79</v>
      </c>
      <c r="BK172" s="143">
        <f>ROUND(I172*H172,2)</f>
        <v>0</v>
      </c>
      <c r="BL172" s="16" t="s">
        <v>135</v>
      </c>
      <c r="BM172" s="142" t="s">
        <v>879</v>
      </c>
    </row>
    <row r="173" spans="2:65" s="13" customFormat="1">
      <c r="B173" s="150"/>
      <c r="D173" s="145" t="s">
        <v>137</v>
      </c>
      <c r="F173" s="152" t="s">
        <v>880</v>
      </c>
      <c r="H173" s="153">
        <v>50.802999999999997</v>
      </c>
      <c r="I173" s="376"/>
      <c r="L173" s="150"/>
      <c r="M173" s="154"/>
      <c r="T173" s="155"/>
      <c r="AT173" s="151" t="s">
        <v>137</v>
      </c>
      <c r="AU173" s="151" t="s">
        <v>81</v>
      </c>
      <c r="AV173" s="13" t="s">
        <v>81</v>
      </c>
      <c r="AW173" s="13" t="s">
        <v>4</v>
      </c>
      <c r="AX173" s="13" t="s">
        <v>79</v>
      </c>
      <c r="AY173" s="151" t="s">
        <v>129</v>
      </c>
    </row>
    <row r="174" spans="2:65" s="1" customFormat="1" ht="24.2" customHeight="1">
      <c r="B174" s="28"/>
      <c r="C174" s="132" t="s">
        <v>233</v>
      </c>
      <c r="D174" s="132" t="s">
        <v>131</v>
      </c>
      <c r="E174" s="133" t="s">
        <v>280</v>
      </c>
      <c r="F174" s="134" t="s">
        <v>281</v>
      </c>
      <c r="G174" s="135" t="s">
        <v>197</v>
      </c>
      <c r="H174" s="136">
        <v>19.858000000000001</v>
      </c>
      <c r="I174" s="373"/>
      <c r="J174" s="137">
        <f>ROUND(I174*H174,2)</f>
        <v>0</v>
      </c>
      <c r="K174" s="138"/>
      <c r="L174" s="28"/>
      <c r="M174" s="374" t="s">
        <v>1</v>
      </c>
      <c r="N174" s="139" t="s">
        <v>37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135</v>
      </c>
      <c r="AT174" s="142" t="s">
        <v>131</v>
      </c>
      <c r="AU174" s="142" t="s">
        <v>81</v>
      </c>
      <c r="AY174" s="16" t="s">
        <v>129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79</v>
      </c>
      <c r="BK174" s="143">
        <f>ROUND(I174*H174,2)</f>
        <v>0</v>
      </c>
      <c r="BL174" s="16" t="s">
        <v>135</v>
      </c>
      <c r="BM174" s="142" t="s">
        <v>881</v>
      </c>
    </row>
    <row r="175" spans="2:65" s="12" customFormat="1">
      <c r="B175" s="144"/>
      <c r="D175" s="145" t="s">
        <v>137</v>
      </c>
      <c r="E175" s="146" t="s">
        <v>1</v>
      </c>
      <c r="F175" s="147" t="s">
        <v>882</v>
      </c>
      <c r="H175" s="146" t="s">
        <v>1</v>
      </c>
      <c r="I175" s="375"/>
      <c r="L175" s="144"/>
      <c r="M175" s="148"/>
      <c r="T175" s="149"/>
      <c r="AT175" s="146" t="s">
        <v>137</v>
      </c>
      <c r="AU175" s="146" t="s">
        <v>81</v>
      </c>
      <c r="AV175" s="12" t="s">
        <v>79</v>
      </c>
      <c r="AW175" s="12" t="s">
        <v>28</v>
      </c>
      <c r="AX175" s="12" t="s">
        <v>71</v>
      </c>
      <c r="AY175" s="146" t="s">
        <v>129</v>
      </c>
    </row>
    <row r="176" spans="2:65" s="13" customFormat="1">
      <c r="B176" s="150"/>
      <c r="D176" s="145" t="s">
        <v>137</v>
      </c>
      <c r="E176" s="151" t="s">
        <v>1</v>
      </c>
      <c r="F176" s="152" t="s">
        <v>883</v>
      </c>
      <c r="H176" s="153">
        <v>19.858000000000001</v>
      </c>
      <c r="I176" s="376"/>
      <c r="L176" s="150"/>
      <c r="M176" s="154"/>
      <c r="T176" s="155"/>
      <c r="AT176" s="151" t="s">
        <v>137</v>
      </c>
      <c r="AU176" s="151" t="s">
        <v>81</v>
      </c>
      <c r="AV176" s="13" t="s">
        <v>81</v>
      </c>
      <c r="AW176" s="13" t="s">
        <v>28</v>
      </c>
      <c r="AX176" s="13" t="s">
        <v>79</v>
      </c>
      <c r="AY176" s="151" t="s">
        <v>129</v>
      </c>
    </row>
    <row r="177" spans="2:65" s="1" customFormat="1" ht="24.2" customHeight="1">
      <c r="B177" s="28"/>
      <c r="C177" s="132" t="s">
        <v>7</v>
      </c>
      <c r="D177" s="132" t="s">
        <v>131</v>
      </c>
      <c r="E177" s="133" t="s">
        <v>292</v>
      </c>
      <c r="F177" s="134" t="s">
        <v>293</v>
      </c>
      <c r="G177" s="135" t="s">
        <v>197</v>
      </c>
      <c r="H177" s="136">
        <v>14.4</v>
      </c>
      <c r="I177" s="373"/>
      <c r="J177" s="137">
        <f>ROUND(I177*H177,2)</f>
        <v>0</v>
      </c>
      <c r="K177" s="138"/>
      <c r="L177" s="28"/>
      <c r="M177" s="374" t="s">
        <v>1</v>
      </c>
      <c r="N177" s="139" t="s">
        <v>37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135</v>
      </c>
      <c r="AT177" s="142" t="s">
        <v>131</v>
      </c>
      <c r="AU177" s="142" t="s">
        <v>81</v>
      </c>
      <c r="AY177" s="16" t="s">
        <v>129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79</v>
      </c>
      <c r="BK177" s="143">
        <f>ROUND(I177*H177,2)</f>
        <v>0</v>
      </c>
      <c r="BL177" s="16" t="s">
        <v>135</v>
      </c>
      <c r="BM177" s="142" t="s">
        <v>884</v>
      </c>
    </row>
    <row r="178" spans="2:65" s="13" customFormat="1">
      <c r="B178" s="150"/>
      <c r="D178" s="145" t="s">
        <v>137</v>
      </c>
      <c r="E178" s="151" t="s">
        <v>1</v>
      </c>
      <c r="F178" s="152" t="s">
        <v>885</v>
      </c>
      <c r="H178" s="153">
        <v>14.4</v>
      </c>
      <c r="I178" s="376"/>
      <c r="L178" s="150"/>
      <c r="M178" s="154"/>
      <c r="T178" s="155"/>
      <c r="AT178" s="151" t="s">
        <v>137</v>
      </c>
      <c r="AU178" s="151" t="s">
        <v>81</v>
      </c>
      <c r="AV178" s="13" t="s">
        <v>81</v>
      </c>
      <c r="AW178" s="13" t="s">
        <v>28</v>
      </c>
      <c r="AX178" s="13" t="s">
        <v>79</v>
      </c>
      <c r="AY178" s="151" t="s">
        <v>129</v>
      </c>
    </row>
    <row r="179" spans="2:65" s="1" customFormat="1" ht="16.5" customHeight="1">
      <c r="B179" s="28"/>
      <c r="C179" s="164" t="s">
        <v>241</v>
      </c>
      <c r="D179" s="164" t="s">
        <v>285</v>
      </c>
      <c r="E179" s="165" t="s">
        <v>886</v>
      </c>
      <c r="F179" s="166" t="s">
        <v>887</v>
      </c>
      <c r="G179" s="167" t="s">
        <v>273</v>
      </c>
      <c r="H179" s="168">
        <v>24.047999999999998</v>
      </c>
      <c r="I179" s="379"/>
      <c r="J179" s="169">
        <f>ROUND(I179*H179,2)</f>
        <v>0</v>
      </c>
      <c r="K179" s="170"/>
      <c r="L179" s="171"/>
      <c r="M179" s="380" t="s">
        <v>1</v>
      </c>
      <c r="N179" s="172" t="s">
        <v>37</v>
      </c>
      <c r="P179" s="140">
        <f>O179*H179</f>
        <v>0</v>
      </c>
      <c r="Q179" s="140">
        <v>1</v>
      </c>
      <c r="R179" s="140">
        <f>Q179*H179</f>
        <v>24.047999999999998</v>
      </c>
      <c r="S179" s="140">
        <v>0</v>
      </c>
      <c r="T179" s="141">
        <f>S179*H179</f>
        <v>0</v>
      </c>
      <c r="AR179" s="142" t="s">
        <v>172</v>
      </c>
      <c r="AT179" s="142" t="s">
        <v>285</v>
      </c>
      <c r="AU179" s="142" t="s">
        <v>81</v>
      </c>
      <c r="AY179" s="16" t="s">
        <v>129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79</v>
      </c>
      <c r="BK179" s="143">
        <f>ROUND(I179*H179,2)</f>
        <v>0</v>
      </c>
      <c r="BL179" s="16" t="s">
        <v>135</v>
      </c>
      <c r="BM179" s="142" t="s">
        <v>888</v>
      </c>
    </row>
    <row r="180" spans="2:65" s="13" customFormat="1">
      <c r="B180" s="150"/>
      <c r="D180" s="145" t="s">
        <v>137</v>
      </c>
      <c r="F180" s="152" t="s">
        <v>889</v>
      </c>
      <c r="H180" s="153">
        <v>24.047999999999998</v>
      </c>
      <c r="I180" s="376"/>
      <c r="L180" s="150"/>
      <c r="M180" s="154"/>
      <c r="T180" s="155"/>
      <c r="AT180" s="151" t="s">
        <v>137</v>
      </c>
      <c r="AU180" s="151" t="s">
        <v>81</v>
      </c>
      <c r="AV180" s="13" t="s">
        <v>81</v>
      </c>
      <c r="AW180" s="13" t="s">
        <v>4</v>
      </c>
      <c r="AX180" s="13" t="s">
        <v>79</v>
      </c>
      <c r="AY180" s="151" t="s">
        <v>129</v>
      </c>
    </row>
    <row r="181" spans="2:65" s="1" customFormat="1" ht="33" customHeight="1">
      <c r="B181" s="28"/>
      <c r="C181" s="132" t="s">
        <v>246</v>
      </c>
      <c r="D181" s="132" t="s">
        <v>131</v>
      </c>
      <c r="E181" s="133" t="s">
        <v>890</v>
      </c>
      <c r="F181" s="134" t="s">
        <v>891</v>
      </c>
      <c r="G181" s="135" t="s">
        <v>134</v>
      </c>
      <c r="H181" s="136">
        <v>29.76</v>
      </c>
      <c r="I181" s="373"/>
      <c r="J181" s="137">
        <f>ROUND(I181*H181,2)</f>
        <v>0</v>
      </c>
      <c r="K181" s="138"/>
      <c r="L181" s="28"/>
      <c r="M181" s="374" t="s">
        <v>1</v>
      </c>
      <c r="N181" s="139" t="s">
        <v>37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135</v>
      </c>
      <c r="AT181" s="142" t="s">
        <v>131</v>
      </c>
      <c r="AU181" s="142" t="s">
        <v>81</v>
      </c>
      <c r="AY181" s="16" t="s">
        <v>129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79</v>
      </c>
      <c r="BK181" s="143">
        <f>ROUND(I181*H181,2)</f>
        <v>0</v>
      </c>
      <c r="BL181" s="16" t="s">
        <v>135</v>
      </c>
      <c r="BM181" s="142" t="s">
        <v>892</v>
      </c>
    </row>
    <row r="182" spans="2:65" s="13" customFormat="1">
      <c r="B182" s="150"/>
      <c r="D182" s="145" t="s">
        <v>137</v>
      </c>
      <c r="E182" s="151" t="s">
        <v>1</v>
      </c>
      <c r="F182" s="152" t="s">
        <v>847</v>
      </c>
      <c r="H182" s="153">
        <v>24</v>
      </c>
      <c r="I182" s="376"/>
      <c r="L182" s="150"/>
      <c r="M182" s="154"/>
      <c r="T182" s="155"/>
      <c r="AT182" s="151" t="s">
        <v>137</v>
      </c>
      <c r="AU182" s="151" t="s">
        <v>81</v>
      </c>
      <c r="AV182" s="13" t="s">
        <v>81</v>
      </c>
      <c r="AW182" s="13" t="s">
        <v>28</v>
      </c>
      <c r="AX182" s="13" t="s">
        <v>71</v>
      </c>
      <c r="AY182" s="151" t="s">
        <v>129</v>
      </c>
    </row>
    <row r="183" spans="2:65" s="13" customFormat="1">
      <c r="B183" s="150"/>
      <c r="D183" s="145" t="s">
        <v>137</v>
      </c>
      <c r="E183" s="151" t="s">
        <v>1</v>
      </c>
      <c r="F183" s="152" t="s">
        <v>848</v>
      </c>
      <c r="H183" s="153">
        <v>5.76</v>
      </c>
      <c r="I183" s="376"/>
      <c r="L183" s="150"/>
      <c r="M183" s="154"/>
      <c r="T183" s="155"/>
      <c r="AT183" s="151" t="s">
        <v>137</v>
      </c>
      <c r="AU183" s="151" t="s">
        <v>81</v>
      </c>
      <c r="AV183" s="13" t="s">
        <v>81</v>
      </c>
      <c r="AW183" s="13" t="s">
        <v>28</v>
      </c>
      <c r="AX183" s="13" t="s">
        <v>71</v>
      </c>
      <c r="AY183" s="151" t="s">
        <v>129</v>
      </c>
    </row>
    <row r="184" spans="2:65" s="14" customFormat="1">
      <c r="B184" s="156"/>
      <c r="D184" s="145" t="s">
        <v>137</v>
      </c>
      <c r="E184" s="157" t="s">
        <v>1</v>
      </c>
      <c r="F184" s="158" t="s">
        <v>142</v>
      </c>
      <c r="H184" s="159">
        <v>29.759999999999998</v>
      </c>
      <c r="I184" s="377"/>
      <c r="L184" s="156"/>
      <c r="M184" s="160"/>
      <c r="T184" s="161"/>
      <c r="AT184" s="157" t="s">
        <v>137</v>
      </c>
      <c r="AU184" s="157" t="s">
        <v>81</v>
      </c>
      <c r="AV184" s="14" t="s">
        <v>135</v>
      </c>
      <c r="AW184" s="14" t="s">
        <v>28</v>
      </c>
      <c r="AX184" s="14" t="s">
        <v>79</v>
      </c>
      <c r="AY184" s="157" t="s">
        <v>129</v>
      </c>
    </row>
    <row r="185" spans="2:65" s="1" customFormat="1" ht="16.5" customHeight="1">
      <c r="B185" s="28"/>
      <c r="C185" s="132" t="s">
        <v>250</v>
      </c>
      <c r="D185" s="132" t="s">
        <v>131</v>
      </c>
      <c r="E185" s="133" t="s">
        <v>308</v>
      </c>
      <c r="F185" s="134" t="s">
        <v>309</v>
      </c>
      <c r="G185" s="135" t="s">
        <v>134</v>
      </c>
      <c r="H185" s="136">
        <v>29.76</v>
      </c>
      <c r="I185" s="373"/>
      <c r="J185" s="137">
        <f>ROUND(I185*H185,2)</f>
        <v>0</v>
      </c>
      <c r="K185" s="138"/>
      <c r="L185" s="28"/>
      <c r="M185" s="374" t="s">
        <v>1</v>
      </c>
      <c r="N185" s="139" t="s">
        <v>37</v>
      </c>
      <c r="P185" s="140">
        <f>O185*H185</f>
        <v>0</v>
      </c>
      <c r="Q185" s="140">
        <v>1.2700000000000001E-3</v>
      </c>
      <c r="R185" s="140">
        <f>Q185*H185</f>
        <v>3.7795200000000001E-2</v>
      </c>
      <c r="S185" s="140">
        <v>0</v>
      </c>
      <c r="T185" s="141">
        <f>S185*H185</f>
        <v>0</v>
      </c>
      <c r="AR185" s="142" t="s">
        <v>135</v>
      </c>
      <c r="AT185" s="142" t="s">
        <v>131</v>
      </c>
      <c r="AU185" s="142" t="s">
        <v>81</v>
      </c>
      <c r="AY185" s="16" t="s">
        <v>129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79</v>
      </c>
      <c r="BK185" s="143">
        <f>ROUND(I185*H185,2)</f>
        <v>0</v>
      </c>
      <c r="BL185" s="16" t="s">
        <v>135</v>
      </c>
      <c r="BM185" s="142" t="s">
        <v>893</v>
      </c>
    </row>
    <row r="186" spans="2:65" s="1" customFormat="1" ht="16.5" customHeight="1">
      <c r="B186" s="28"/>
      <c r="C186" s="164" t="s">
        <v>254</v>
      </c>
      <c r="D186" s="164" t="s">
        <v>285</v>
      </c>
      <c r="E186" s="165" t="s">
        <v>894</v>
      </c>
      <c r="F186" s="166" t="s">
        <v>313</v>
      </c>
      <c r="G186" s="167" t="s">
        <v>314</v>
      </c>
      <c r="H186" s="168">
        <v>0.74399999999999999</v>
      </c>
      <c r="I186" s="379"/>
      <c r="J186" s="169">
        <f>ROUND(I186*H186,2)</f>
        <v>0</v>
      </c>
      <c r="K186" s="170"/>
      <c r="L186" s="171"/>
      <c r="M186" s="380" t="s">
        <v>1</v>
      </c>
      <c r="N186" s="172" t="s">
        <v>37</v>
      </c>
      <c r="P186" s="140">
        <f>O186*H186</f>
        <v>0</v>
      </c>
      <c r="Q186" s="140">
        <v>1E-3</v>
      </c>
      <c r="R186" s="140">
        <f>Q186*H186</f>
        <v>7.4399999999999998E-4</v>
      </c>
      <c r="S186" s="140">
        <v>0</v>
      </c>
      <c r="T186" s="141">
        <f>S186*H186</f>
        <v>0</v>
      </c>
      <c r="AR186" s="142" t="s">
        <v>172</v>
      </c>
      <c r="AT186" s="142" t="s">
        <v>285</v>
      </c>
      <c r="AU186" s="142" t="s">
        <v>81</v>
      </c>
      <c r="AY186" s="16" t="s">
        <v>129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79</v>
      </c>
      <c r="BK186" s="143">
        <f>ROUND(I186*H186,2)</f>
        <v>0</v>
      </c>
      <c r="BL186" s="16" t="s">
        <v>135</v>
      </c>
      <c r="BM186" s="142" t="s">
        <v>895</v>
      </c>
    </row>
    <row r="187" spans="2:65" s="13" customFormat="1">
      <c r="B187" s="150"/>
      <c r="D187" s="145" t="s">
        <v>137</v>
      </c>
      <c r="F187" s="152" t="s">
        <v>896</v>
      </c>
      <c r="H187" s="153">
        <v>0.74399999999999999</v>
      </c>
      <c r="I187" s="376"/>
      <c r="L187" s="150"/>
      <c r="M187" s="154"/>
      <c r="T187" s="155"/>
      <c r="AT187" s="151" t="s">
        <v>137</v>
      </c>
      <c r="AU187" s="151" t="s">
        <v>81</v>
      </c>
      <c r="AV187" s="13" t="s">
        <v>81</v>
      </c>
      <c r="AW187" s="13" t="s">
        <v>4</v>
      </c>
      <c r="AX187" s="13" t="s">
        <v>79</v>
      </c>
      <c r="AY187" s="151" t="s">
        <v>129</v>
      </c>
    </row>
    <row r="188" spans="2:65" s="11" customFormat="1" ht="22.9" customHeight="1">
      <c r="B188" s="121"/>
      <c r="D188" s="122" t="s">
        <v>70</v>
      </c>
      <c r="E188" s="130" t="s">
        <v>81</v>
      </c>
      <c r="F188" s="130" t="s">
        <v>317</v>
      </c>
      <c r="I188" s="372"/>
      <c r="J188" s="131">
        <f>BK188</f>
        <v>0</v>
      </c>
      <c r="L188" s="121"/>
      <c r="M188" s="125"/>
      <c r="P188" s="126">
        <f>P189</f>
        <v>0</v>
      </c>
      <c r="R188" s="126">
        <f>R189</f>
        <v>4.91256</v>
      </c>
      <c r="T188" s="127">
        <f>T189</f>
        <v>0</v>
      </c>
      <c r="AR188" s="122" t="s">
        <v>79</v>
      </c>
      <c r="AT188" s="128" t="s">
        <v>70</v>
      </c>
      <c r="AU188" s="128" t="s">
        <v>79</v>
      </c>
      <c r="AY188" s="122" t="s">
        <v>129</v>
      </c>
      <c r="BK188" s="129">
        <f>BK189</f>
        <v>0</v>
      </c>
    </row>
    <row r="189" spans="2:65" s="1" customFormat="1" ht="37.9" customHeight="1">
      <c r="B189" s="28"/>
      <c r="C189" s="132" t="s">
        <v>258</v>
      </c>
      <c r="D189" s="132" t="s">
        <v>131</v>
      </c>
      <c r="E189" s="133" t="s">
        <v>319</v>
      </c>
      <c r="F189" s="134" t="s">
        <v>320</v>
      </c>
      <c r="G189" s="135" t="s">
        <v>169</v>
      </c>
      <c r="H189" s="136">
        <v>24</v>
      </c>
      <c r="I189" s="373"/>
      <c r="J189" s="137">
        <f>ROUND(I189*H189,2)</f>
        <v>0</v>
      </c>
      <c r="K189" s="138"/>
      <c r="L189" s="28"/>
      <c r="M189" s="374" t="s">
        <v>1</v>
      </c>
      <c r="N189" s="139" t="s">
        <v>37</v>
      </c>
      <c r="P189" s="140">
        <f>O189*H189</f>
        <v>0</v>
      </c>
      <c r="Q189" s="140">
        <v>0.20469000000000001</v>
      </c>
      <c r="R189" s="140">
        <f>Q189*H189</f>
        <v>4.91256</v>
      </c>
      <c r="S189" s="140">
        <v>0</v>
      </c>
      <c r="T189" s="141">
        <f>S189*H189</f>
        <v>0</v>
      </c>
      <c r="AR189" s="142" t="s">
        <v>135</v>
      </c>
      <c r="AT189" s="142" t="s">
        <v>131</v>
      </c>
      <c r="AU189" s="142" t="s">
        <v>81</v>
      </c>
      <c r="AY189" s="16" t="s">
        <v>129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79</v>
      </c>
      <c r="BK189" s="143">
        <f>ROUND(I189*H189,2)</f>
        <v>0</v>
      </c>
      <c r="BL189" s="16" t="s">
        <v>135</v>
      </c>
      <c r="BM189" s="142" t="s">
        <v>897</v>
      </c>
    </row>
    <row r="190" spans="2:65" s="11" customFormat="1" ht="22.9" customHeight="1">
      <c r="B190" s="121"/>
      <c r="D190" s="122" t="s">
        <v>70</v>
      </c>
      <c r="E190" s="130" t="s">
        <v>135</v>
      </c>
      <c r="F190" s="130" t="s">
        <v>323</v>
      </c>
      <c r="I190" s="372"/>
      <c r="J190" s="131">
        <f>BK190</f>
        <v>0</v>
      </c>
      <c r="L190" s="121"/>
      <c r="M190" s="125"/>
      <c r="P190" s="126">
        <f>SUM(P191:P206)</f>
        <v>0</v>
      </c>
      <c r="R190" s="126">
        <f>SUM(R191:R206)</f>
        <v>0.45931039999999995</v>
      </c>
      <c r="T190" s="127">
        <f>SUM(T191:T206)</f>
        <v>0</v>
      </c>
      <c r="AR190" s="122" t="s">
        <v>79</v>
      </c>
      <c r="AT190" s="128" t="s">
        <v>70</v>
      </c>
      <c r="AU190" s="128" t="s">
        <v>79</v>
      </c>
      <c r="AY190" s="122" t="s">
        <v>129</v>
      </c>
      <c r="BK190" s="129">
        <f>SUM(BK191:BK206)</f>
        <v>0</v>
      </c>
    </row>
    <row r="191" spans="2:65" s="1" customFormat="1" ht="16.5" customHeight="1">
      <c r="B191" s="28"/>
      <c r="C191" s="132" t="s">
        <v>262</v>
      </c>
      <c r="D191" s="132" t="s">
        <v>131</v>
      </c>
      <c r="E191" s="133" t="s">
        <v>325</v>
      </c>
      <c r="F191" s="134" t="s">
        <v>326</v>
      </c>
      <c r="G191" s="135" t="s">
        <v>197</v>
      </c>
      <c r="H191" s="136">
        <v>3.6</v>
      </c>
      <c r="I191" s="373"/>
      <c r="J191" s="137">
        <f>ROUND(I191*H191,2)</f>
        <v>0</v>
      </c>
      <c r="K191" s="138"/>
      <c r="L191" s="28"/>
      <c r="M191" s="374" t="s">
        <v>1</v>
      </c>
      <c r="N191" s="139" t="s">
        <v>37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135</v>
      </c>
      <c r="AT191" s="142" t="s">
        <v>131</v>
      </c>
      <c r="AU191" s="142" t="s">
        <v>81</v>
      </c>
      <c r="AY191" s="16" t="s">
        <v>129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79</v>
      </c>
      <c r="BK191" s="143">
        <f>ROUND(I191*H191,2)</f>
        <v>0</v>
      </c>
      <c r="BL191" s="16" t="s">
        <v>135</v>
      </c>
      <c r="BM191" s="142" t="s">
        <v>898</v>
      </c>
    </row>
    <row r="192" spans="2:65" s="13" customFormat="1">
      <c r="B192" s="150"/>
      <c r="D192" s="145" t="s">
        <v>137</v>
      </c>
      <c r="E192" s="151" t="s">
        <v>1</v>
      </c>
      <c r="F192" s="152" t="s">
        <v>899</v>
      </c>
      <c r="H192" s="153">
        <v>3.6</v>
      </c>
      <c r="I192" s="376"/>
      <c r="L192" s="150"/>
      <c r="M192" s="154"/>
      <c r="T192" s="155"/>
      <c r="AT192" s="151" t="s">
        <v>137</v>
      </c>
      <c r="AU192" s="151" t="s">
        <v>81</v>
      </c>
      <c r="AV192" s="13" t="s">
        <v>81</v>
      </c>
      <c r="AW192" s="13" t="s">
        <v>28</v>
      </c>
      <c r="AX192" s="13" t="s">
        <v>79</v>
      </c>
      <c r="AY192" s="151" t="s">
        <v>129</v>
      </c>
    </row>
    <row r="193" spans="2:65" s="1" customFormat="1" ht="21.75" customHeight="1">
      <c r="B193" s="28"/>
      <c r="C193" s="132" t="s">
        <v>266</v>
      </c>
      <c r="D193" s="132" t="s">
        <v>131</v>
      </c>
      <c r="E193" s="133" t="s">
        <v>900</v>
      </c>
      <c r="F193" s="134" t="s">
        <v>901</v>
      </c>
      <c r="G193" s="135" t="s">
        <v>377</v>
      </c>
      <c r="H193" s="136">
        <v>6</v>
      </c>
      <c r="I193" s="373"/>
      <c r="J193" s="137">
        <f>ROUND(I193*H193,2)</f>
        <v>0</v>
      </c>
      <c r="K193" s="138"/>
      <c r="L193" s="28"/>
      <c r="M193" s="374" t="s">
        <v>1</v>
      </c>
      <c r="N193" s="139" t="s">
        <v>37</v>
      </c>
      <c r="P193" s="140">
        <f>O193*H193</f>
        <v>0</v>
      </c>
      <c r="Q193" s="140">
        <v>6.6E-3</v>
      </c>
      <c r="R193" s="140">
        <f>Q193*H193</f>
        <v>3.9599999999999996E-2</v>
      </c>
      <c r="S193" s="140">
        <v>0</v>
      </c>
      <c r="T193" s="141">
        <f>S193*H193</f>
        <v>0</v>
      </c>
      <c r="AR193" s="142" t="s">
        <v>135</v>
      </c>
      <c r="AT193" s="142" t="s">
        <v>131</v>
      </c>
      <c r="AU193" s="142" t="s">
        <v>81</v>
      </c>
      <c r="AY193" s="16" t="s">
        <v>129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79</v>
      </c>
      <c r="BK193" s="143">
        <f>ROUND(I193*H193,2)</f>
        <v>0</v>
      </c>
      <c r="BL193" s="16" t="s">
        <v>135</v>
      </c>
      <c r="BM193" s="142" t="s">
        <v>902</v>
      </c>
    </row>
    <row r="194" spans="2:65" s="1" customFormat="1" ht="24.2" customHeight="1">
      <c r="B194" s="28"/>
      <c r="C194" s="164" t="s">
        <v>270</v>
      </c>
      <c r="D194" s="164" t="s">
        <v>285</v>
      </c>
      <c r="E194" s="165" t="s">
        <v>903</v>
      </c>
      <c r="F194" s="166" t="s">
        <v>904</v>
      </c>
      <c r="G194" s="167" t="s">
        <v>377</v>
      </c>
      <c r="H194" s="168">
        <v>2.02</v>
      </c>
      <c r="I194" s="379"/>
      <c r="J194" s="169">
        <f>ROUND(I194*H194,2)</f>
        <v>0</v>
      </c>
      <c r="K194" s="170"/>
      <c r="L194" s="171"/>
      <c r="M194" s="380" t="s">
        <v>1</v>
      </c>
      <c r="N194" s="172" t="s">
        <v>37</v>
      </c>
      <c r="P194" s="140">
        <f>O194*H194</f>
        <v>0</v>
      </c>
      <c r="Q194" s="140">
        <v>2.8000000000000001E-2</v>
      </c>
      <c r="R194" s="140">
        <f>Q194*H194</f>
        <v>5.6559999999999999E-2</v>
      </c>
      <c r="S194" s="140">
        <v>0</v>
      </c>
      <c r="T194" s="141">
        <f>S194*H194</f>
        <v>0</v>
      </c>
      <c r="AR194" s="142" t="s">
        <v>172</v>
      </c>
      <c r="AT194" s="142" t="s">
        <v>285</v>
      </c>
      <c r="AU194" s="142" t="s">
        <v>81</v>
      </c>
      <c r="AY194" s="16" t="s">
        <v>129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79</v>
      </c>
      <c r="BK194" s="143">
        <f>ROUND(I194*H194,2)</f>
        <v>0</v>
      </c>
      <c r="BL194" s="16" t="s">
        <v>135</v>
      </c>
      <c r="BM194" s="142" t="s">
        <v>905</v>
      </c>
    </row>
    <row r="195" spans="2:65" s="13" customFormat="1">
      <c r="B195" s="150"/>
      <c r="D195" s="145" t="s">
        <v>137</v>
      </c>
      <c r="F195" s="152" t="s">
        <v>906</v>
      </c>
      <c r="H195" s="153">
        <v>2.02</v>
      </c>
      <c r="I195" s="376"/>
      <c r="L195" s="150"/>
      <c r="M195" s="154"/>
      <c r="T195" s="155"/>
      <c r="AT195" s="151" t="s">
        <v>137</v>
      </c>
      <c r="AU195" s="151" t="s">
        <v>81</v>
      </c>
      <c r="AV195" s="13" t="s">
        <v>81</v>
      </c>
      <c r="AW195" s="13" t="s">
        <v>4</v>
      </c>
      <c r="AX195" s="13" t="s">
        <v>79</v>
      </c>
      <c r="AY195" s="151" t="s">
        <v>129</v>
      </c>
    </row>
    <row r="196" spans="2:65" s="1" customFormat="1" ht="24.2" customHeight="1">
      <c r="B196" s="28"/>
      <c r="C196" s="164" t="s">
        <v>275</v>
      </c>
      <c r="D196" s="164" t="s">
        <v>285</v>
      </c>
      <c r="E196" s="165" t="s">
        <v>907</v>
      </c>
      <c r="F196" s="166" t="s">
        <v>908</v>
      </c>
      <c r="G196" s="167" t="s">
        <v>377</v>
      </c>
      <c r="H196" s="168">
        <v>1.01</v>
      </c>
      <c r="I196" s="379"/>
      <c r="J196" s="169">
        <f>ROUND(I196*H196,2)</f>
        <v>0</v>
      </c>
      <c r="K196" s="170"/>
      <c r="L196" s="171"/>
      <c r="M196" s="380" t="s">
        <v>1</v>
      </c>
      <c r="N196" s="172" t="s">
        <v>37</v>
      </c>
      <c r="P196" s="140">
        <f>O196*H196</f>
        <v>0</v>
      </c>
      <c r="Q196" s="140">
        <v>5.0999999999999997E-2</v>
      </c>
      <c r="R196" s="140">
        <f>Q196*H196</f>
        <v>5.151E-2</v>
      </c>
      <c r="S196" s="140">
        <v>0</v>
      </c>
      <c r="T196" s="141">
        <f>S196*H196</f>
        <v>0</v>
      </c>
      <c r="AR196" s="142" t="s">
        <v>172</v>
      </c>
      <c r="AT196" s="142" t="s">
        <v>285</v>
      </c>
      <c r="AU196" s="142" t="s">
        <v>81</v>
      </c>
      <c r="AY196" s="16" t="s">
        <v>129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79</v>
      </c>
      <c r="BK196" s="143">
        <f>ROUND(I196*H196,2)</f>
        <v>0</v>
      </c>
      <c r="BL196" s="16" t="s">
        <v>135</v>
      </c>
      <c r="BM196" s="142" t="s">
        <v>909</v>
      </c>
    </row>
    <row r="197" spans="2:65" s="13" customFormat="1">
      <c r="B197" s="150"/>
      <c r="D197" s="145" t="s">
        <v>137</v>
      </c>
      <c r="F197" s="152" t="s">
        <v>910</v>
      </c>
      <c r="H197" s="153">
        <v>1.01</v>
      </c>
      <c r="I197" s="376"/>
      <c r="L197" s="150"/>
      <c r="M197" s="154"/>
      <c r="T197" s="155"/>
      <c r="AT197" s="151" t="s">
        <v>137</v>
      </c>
      <c r="AU197" s="151" t="s">
        <v>81</v>
      </c>
      <c r="AV197" s="13" t="s">
        <v>81</v>
      </c>
      <c r="AW197" s="13" t="s">
        <v>4</v>
      </c>
      <c r="AX197" s="13" t="s">
        <v>79</v>
      </c>
      <c r="AY197" s="151" t="s">
        <v>129</v>
      </c>
    </row>
    <row r="198" spans="2:65" s="1" customFormat="1" ht="24.2" customHeight="1">
      <c r="B198" s="28"/>
      <c r="C198" s="164" t="s">
        <v>279</v>
      </c>
      <c r="D198" s="164" t="s">
        <v>285</v>
      </c>
      <c r="E198" s="165" t="s">
        <v>911</v>
      </c>
      <c r="F198" s="166" t="s">
        <v>912</v>
      </c>
      <c r="G198" s="167" t="s">
        <v>377</v>
      </c>
      <c r="H198" s="168">
        <v>3.03</v>
      </c>
      <c r="I198" s="379"/>
      <c r="J198" s="169">
        <f>ROUND(I198*H198,2)</f>
        <v>0</v>
      </c>
      <c r="K198" s="170"/>
      <c r="L198" s="171"/>
      <c r="M198" s="380" t="s">
        <v>1</v>
      </c>
      <c r="N198" s="172" t="s">
        <v>37</v>
      </c>
      <c r="P198" s="140">
        <f>O198*H198</f>
        <v>0</v>
      </c>
      <c r="Q198" s="140">
        <v>6.8000000000000005E-2</v>
      </c>
      <c r="R198" s="140">
        <f>Q198*H198</f>
        <v>0.20604</v>
      </c>
      <c r="S198" s="140">
        <v>0</v>
      </c>
      <c r="T198" s="141">
        <f>S198*H198</f>
        <v>0</v>
      </c>
      <c r="AR198" s="142" t="s">
        <v>172</v>
      </c>
      <c r="AT198" s="142" t="s">
        <v>285</v>
      </c>
      <c r="AU198" s="142" t="s">
        <v>81</v>
      </c>
      <c r="AY198" s="16" t="s">
        <v>129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79</v>
      </c>
      <c r="BK198" s="143">
        <f>ROUND(I198*H198,2)</f>
        <v>0</v>
      </c>
      <c r="BL198" s="16" t="s">
        <v>135</v>
      </c>
      <c r="BM198" s="142" t="s">
        <v>913</v>
      </c>
    </row>
    <row r="199" spans="2:65" s="13" customFormat="1">
      <c r="B199" s="150"/>
      <c r="D199" s="145" t="s">
        <v>137</v>
      </c>
      <c r="F199" s="152" t="s">
        <v>572</v>
      </c>
      <c r="H199" s="153">
        <v>3.03</v>
      </c>
      <c r="I199" s="376"/>
      <c r="L199" s="150"/>
      <c r="M199" s="154"/>
      <c r="T199" s="155"/>
      <c r="AT199" s="151" t="s">
        <v>137</v>
      </c>
      <c r="AU199" s="151" t="s">
        <v>81</v>
      </c>
      <c r="AV199" s="13" t="s">
        <v>81</v>
      </c>
      <c r="AW199" s="13" t="s">
        <v>4</v>
      </c>
      <c r="AX199" s="13" t="s">
        <v>79</v>
      </c>
      <c r="AY199" s="151" t="s">
        <v>129</v>
      </c>
    </row>
    <row r="200" spans="2:65" s="1" customFormat="1" ht="21.75" customHeight="1">
      <c r="B200" s="28"/>
      <c r="C200" s="132" t="s">
        <v>284</v>
      </c>
      <c r="D200" s="132" t="s">
        <v>131</v>
      </c>
      <c r="E200" s="133" t="s">
        <v>914</v>
      </c>
      <c r="F200" s="134" t="s">
        <v>915</v>
      </c>
      <c r="G200" s="135" t="s">
        <v>377</v>
      </c>
      <c r="H200" s="136">
        <v>1</v>
      </c>
      <c r="I200" s="373"/>
      <c r="J200" s="137">
        <f>ROUND(I200*H200,2)</f>
        <v>0</v>
      </c>
      <c r="K200" s="138"/>
      <c r="L200" s="28"/>
      <c r="M200" s="374" t="s">
        <v>1</v>
      </c>
      <c r="N200" s="139" t="s">
        <v>37</v>
      </c>
      <c r="P200" s="140">
        <f>O200*H200</f>
        <v>0</v>
      </c>
      <c r="Q200" s="140">
        <v>6.6E-3</v>
      </c>
      <c r="R200" s="140">
        <f>Q200*H200</f>
        <v>6.6E-3</v>
      </c>
      <c r="S200" s="140">
        <v>0</v>
      </c>
      <c r="T200" s="141">
        <f>S200*H200</f>
        <v>0</v>
      </c>
      <c r="AR200" s="142" t="s">
        <v>135</v>
      </c>
      <c r="AT200" s="142" t="s">
        <v>131</v>
      </c>
      <c r="AU200" s="142" t="s">
        <v>81</v>
      </c>
      <c r="AY200" s="16" t="s">
        <v>129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79</v>
      </c>
      <c r="BK200" s="143">
        <f>ROUND(I200*H200,2)</f>
        <v>0</v>
      </c>
      <c r="BL200" s="16" t="s">
        <v>135</v>
      </c>
      <c r="BM200" s="142" t="s">
        <v>916</v>
      </c>
    </row>
    <row r="201" spans="2:65" s="1" customFormat="1" ht="24.2" customHeight="1">
      <c r="B201" s="28"/>
      <c r="C201" s="164" t="s">
        <v>291</v>
      </c>
      <c r="D201" s="164" t="s">
        <v>285</v>
      </c>
      <c r="E201" s="165" t="s">
        <v>917</v>
      </c>
      <c r="F201" s="166" t="s">
        <v>918</v>
      </c>
      <c r="G201" s="167" t="s">
        <v>377</v>
      </c>
      <c r="H201" s="168">
        <v>1.01</v>
      </c>
      <c r="I201" s="379"/>
      <c r="J201" s="169">
        <f>ROUND(I201*H201,2)</f>
        <v>0</v>
      </c>
      <c r="K201" s="170"/>
      <c r="L201" s="171"/>
      <c r="M201" s="380" t="s">
        <v>1</v>
      </c>
      <c r="N201" s="172" t="s">
        <v>37</v>
      </c>
      <c r="P201" s="140">
        <f>O201*H201</f>
        <v>0</v>
      </c>
      <c r="Q201" s="140">
        <v>8.1000000000000003E-2</v>
      </c>
      <c r="R201" s="140">
        <f>Q201*H201</f>
        <v>8.1810000000000008E-2</v>
      </c>
      <c r="S201" s="140">
        <v>0</v>
      </c>
      <c r="T201" s="141">
        <f>S201*H201</f>
        <v>0</v>
      </c>
      <c r="AR201" s="142" t="s">
        <v>172</v>
      </c>
      <c r="AT201" s="142" t="s">
        <v>285</v>
      </c>
      <c r="AU201" s="142" t="s">
        <v>81</v>
      </c>
      <c r="AY201" s="16" t="s">
        <v>129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79</v>
      </c>
      <c r="BK201" s="143">
        <f>ROUND(I201*H201,2)</f>
        <v>0</v>
      </c>
      <c r="BL201" s="16" t="s">
        <v>135</v>
      </c>
      <c r="BM201" s="142" t="s">
        <v>919</v>
      </c>
    </row>
    <row r="202" spans="2:65" s="13" customFormat="1">
      <c r="B202" s="150"/>
      <c r="D202" s="145" t="s">
        <v>137</v>
      </c>
      <c r="F202" s="152" t="s">
        <v>910</v>
      </c>
      <c r="H202" s="153">
        <v>1.01</v>
      </c>
      <c r="I202" s="376"/>
      <c r="L202" s="150"/>
      <c r="M202" s="154"/>
      <c r="T202" s="155"/>
      <c r="AT202" s="151" t="s">
        <v>137</v>
      </c>
      <c r="AU202" s="151" t="s">
        <v>81</v>
      </c>
      <c r="AV202" s="13" t="s">
        <v>81</v>
      </c>
      <c r="AW202" s="13" t="s">
        <v>4</v>
      </c>
      <c r="AX202" s="13" t="s">
        <v>79</v>
      </c>
      <c r="AY202" s="151" t="s">
        <v>129</v>
      </c>
    </row>
    <row r="203" spans="2:65" s="1" customFormat="1" ht="24.2" customHeight="1">
      <c r="B203" s="28"/>
      <c r="C203" s="132" t="s">
        <v>299</v>
      </c>
      <c r="D203" s="132" t="s">
        <v>131</v>
      </c>
      <c r="E203" s="133" t="s">
        <v>920</v>
      </c>
      <c r="F203" s="134" t="s">
        <v>921</v>
      </c>
      <c r="G203" s="135" t="s">
        <v>197</v>
      </c>
      <c r="H203" s="136">
        <v>1.1559999999999999</v>
      </c>
      <c r="I203" s="373"/>
      <c r="J203" s="137">
        <f>ROUND(I203*H203,2)</f>
        <v>0</v>
      </c>
      <c r="K203" s="138"/>
      <c r="L203" s="28"/>
      <c r="M203" s="374" t="s">
        <v>1</v>
      </c>
      <c r="N203" s="139" t="s">
        <v>37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135</v>
      </c>
      <c r="AT203" s="142" t="s">
        <v>131</v>
      </c>
      <c r="AU203" s="142" t="s">
        <v>81</v>
      </c>
      <c r="AY203" s="16" t="s">
        <v>129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79</v>
      </c>
      <c r="BK203" s="143">
        <f>ROUND(I203*H203,2)</f>
        <v>0</v>
      </c>
      <c r="BL203" s="16" t="s">
        <v>135</v>
      </c>
      <c r="BM203" s="142" t="s">
        <v>922</v>
      </c>
    </row>
    <row r="204" spans="2:65" s="13" customFormat="1">
      <c r="B204" s="150"/>
      <c r="D204" s="145" t="s">
        <v>137</v>
      </c>
      <c r="E204" s="151" t="s">
        <v>1</v>
      </c>
      <c r="F204" s="152" t="s">
        <v>923</v>
      </c>
      <c r="H204" s="153">
        <v>1.1559999999999999</v>
      </c>
      <c r="I204" s="376"/>
      <c r="L204" s="150"/>
      <c r="M204" s="154"/>
      <c r="T204" s="155"/>
      <c r="AT204" s="151" t="s">
        <v>137</v>
      </c>
      <c r="AU204" s="151" t="s">
        <v>81</v>
      </c>
      <c r="AV204" s="13" t="s">
        <v>81</v>
      </c>
      <c r="AW204" s="13" t="s">
        <v>28</v>
      </c>
      <c r="AX204" s="13" t="s">
        <v>79</v>
      </c>
      <c r="AY204" s="151" t="s">
        <v>129</v>
      </c>
    </row>
    <row r="205" spans="2:65" s="1" customFormat="1" ht="24.2" customHeight="1">
      <c r="B205" s="28"/>
      <c r="C205" s="132" t="s">
        <v>303</v>
      </c>
      <c r="D205" s="132" t="s">
        <v>131</v>
      </c>
      <c r="E205" s="133" t="s">
        <v>924</v>
      </c>
      <c r="F205" s="134" t="s">
        <v>925</v>
      </c>
      <c r="G205" s="135" t="s">
        <v>134</v>
      </c>
      <c r="H205" s="136">
        <v>2.72</v>
      </c>
      <c r="I205" s="373"/>
      <c r="J205" s="137">
        <f>ROUND(I205*H205,2)</f>
        <v>0</v>
      </c>
      <c r="K205" s="138"/>
      <c r="L205" s="28"/>
      <c r="M205" s="374" t="s">
        <v>1</v>
      </c>
      <c r="N205" s="139" t="s">
        <v>37</v>
      </c>
      <c r="P205" s="140">
        <f>O205*H205</f>
        <v>0</v>
      </c>
      <c r="Q205" s="140">
        <v>6.3200000000000001E-3</v>
      </c>
      <c r="R205" s="140">
        <f>Q205*H205</f>
        <v>1.7190400000000002E-2</v>
      </c>
      <c r="S205" s="140">
        <v>0</v>
      </c>
      <c r="T205" s="141">
        <f>S205*H205</f>
        <v>0</v>
      </c>
      <c r="AR205" s="142" t="s">
        <v>135</v>
      </c>
      <c r="AT205" s="142" t="s">
        <v>131</v>
      </c>
      <c r="AU205" s="142" t="s">
        <v>81</v>
      </c>
      <c r="AY205" s="16" t="s">
        <v>129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79</v>
      </c>
      <c r="BK205" s="143">
        <f>ROUND(I205*H205,2)</f>
        <v>0</v>
      </c>
      <c r="BL205" s="16" t="s">
        <v>135</v>
      </c>
      <c r="BM205" s="142" t="s">
        <v>926</v>
      </c>
    </row>
    <row r="206" spans="2:65" s="13" customFormat="1">
      <c r="B206" s="150"/>
      <c r="D206" s="145" t="s">
        <v>137</v>
      </c>
      <c r="E206" s="151" t="s">
        <v>1</v>
      </c>
      <c r="F206" s="152" t="s">
        <v>927</v>
      </c>
      <c r="H206" s="153">
        <v>2.72</v>
      </c>
      <c r="I206" s="376"/>
      <c r="L206" s="150"/>
      <c r="M206" s="154"/>
      <c r="T206" s="155"/>
      <c r="AT206" s="151" t="s">
        <v>137</v>
      </c>
      <c r="AU206" s="151" t="s">
        <v>81</v>
      </c>
      <c r="AV206" s="13" t="s">
        <v>81</v>
      </c>
      <c r="AW206" s="13" t="s">
        <v>28</v>
      </c>
      <c r="AX206" s="13" t="s">
        <v>79</v>
      </c>
      <c r="AY206" s="151" t="s">
        <v>129</v>
      </c>
    </row>
    <row r="207" spans="2:65" s="11" customFormat="1" ht="22.9" customHeight="1">
      <c r="B207" s="121"/>
      <c r="D207" s="122" t="s">
        <v>70</v>
      </c>
      <c r="E207" s="130" t="s">
        <v>172</v>
      </c>
      <c r="F207" s="130" t="s">
        <v>373</v>
      </c>
      <c r="I207" s="372"/>
      <c r="J207" s="131">
        <f>BK207</f>
        <v>0</v>
      </c>
      <c r="L207" s="121"/>
      <c r="M207" s="125"/>
      <c r="P207" s="126">
        <f>SUM(P208:P240)</f>
        <v>0</v>
      </c>
      <c r="R207" s="126">
        <f>SUM(R208:R240)</f>
        <v>7.4381879999999994</v>
      </c>
      <c r="T207" s="127">
        <f>SUM(T208:T240)</f>
        <v>0</v>
      </c>
      <c r="AR207" s="122" t="s">
        <v>79</v>
      </c>
      <c r="AT207" s="128" t="s">
        <v>70</v>
      </c>
      <c r="AU207" s="128" t="s">
        <v>79</v>
      </c>
      <c r="AY207" s="122" t="s">
        <v>129</v>
      </c>
      <c r="BK207" s="129">
        <f>SUM(BK208:BK240)</f>
        <v>0</v>
      </c>
    </row>
    <row r="208" spans="2:65" s="1" customFormat="1" ht="24.2" customHeight="1">
      <c r="B208" s="28"/>
      <c r="C208" s="132" t="s">
        <v>307</v>
      </c>
      <c r="D208" s="132" t="s">
        <v>131</v>
      </c>
      <c r="E208" s="133" t="s">
        <v>928</v>
      </c>
      <c r="F208" s="134" t="s">
        <v>929</v>
      </c>
      <c r="G208" s="135" t="s">
        <v>377</v>
      </c>
      <c r="H208" s="136">
        <v>5</v>
      </c>
      <c r="I208" s="373"/>
      <c r="J208" s="137">
        <f>ROUND(I208*H208,2)</f>
        <v>0</v>
      </c>
      <c r="K208" s="138"/>
      <c r="L208" s="28"/>
      <c r="M208" s="374" t="s">
        <v>1</v>
      </c>
      <c r="N208" s="139" t="s">
        <v>37</v>
      </c>
      <c r="P208" s="140">
        <f>O208*H208</f>
        <v>0</v>
      </c>
      <c r="Q208" s="140">
        <v>2E-3</v>
      </c>
      <c r="R208" s="140">
        <f>Q208*H208</f>
        <v>0.01</v>
      </c>
      <c r="S208" s="140">
        <v>0</v>
      </c>
      <c r="T208" s="141">
        <f>S208*H208</f>
        <v>0</v>
      </c>
      <c r="AR208" s="142" t="s">
        <v>135</v>
      </c>
      <c r="AT208" s="142" t="s">
        <v>131</v>
      </c>
      <c r="AU208" s="142" t="s">
        <v>81</v>
      </c>
      <c r="AY208" s="16" t="s">
        <v>129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79</v>
      </c>
      <c r="BK208" s="143">
        <f>ROUND(I208*H208,2)</f>
        <v>0</v>
      </c>
      <c r="BL208" s="16" t="s">
        <v>135</v>
      </c>
      <c r="BM208" s="142" t="s">
        <v>930</v>
      </c>
    </row>
    <row r="209" spans="2:65" s="1" customFormat="1" ht="39">
      <c r="B209" s="28"/>
      <c r="D209" s="145" t="s">
        <v>151</v>
      </c>
      <c r="F209" s="162" t="s">
        <v>558</v>
      </c>
      <c r="I209" s="378"/>
      <c r="L209" s="28"/>
      <c r="M209" s="163"/>
      <c r="T209" s="52"/>
      <c r="AT209" s="16" t="s">
        <v>151</v>
      </c>
      <c r="AU209" s="16" t="s">
        <v>81</v>
      </c>
    </row>
    <row r="210" spans="2:65" s="1" customFormat="1" ht="33" customHeight="1">
      <c r="B210" s="28"/>
      <c r="C210" s="132" t="s">
        <v>311</v>
      </c>
      <c r="D210" s="132" t="s">
        <v>131</v>
      </c>
      <c r="E210" s="133" t="s">
        <v>931</v>
      </c>
      <c r="F210" s="134" t="s">
        <v>932</v>
      </c>
      <c r="G210" s="135" t="s">
        <v>169</v>
      </c>
      <c r="H210" s="136">
        <v>24</v>
      </c>
      <c r="I210" s="373"/>
      <c r="J210" s="137">
        <f>ROUND(I210*H210,2)</f>
        <v>0</v>
      </c>
      <c r="K210" s="138"/>
      <c r="L210" s="28"/>
      <c r="M210" s="374" t="s">
        <v>1</v>
      </c>
      <c r="N210" s="139" t="s">
        <v>37</v>
      </c>
      <c r="P210" s="140">
        <f>O210*H210</f>
        <v>0</v>
      </c>
      <c r="Q210" s="140">
        <v>2.0000000000000002E-5</v>
      </c>
      <c r="R210" s="140">
        <f>Q210*H210</f>
        <v>4.8000000000000007E-4</v>
      </c>
      <c r="S210" s="140">
        <v>0</v>
      </c>
      <c r="T210" s="141">
        <f>S210*H210</f>
        <v>0</v>
      </c>
      <c r="AR210" s="142" t="s">
        <v>135</v>
      </c>
      <c r="AT210" s="142" t="s">
        <v>131</v>
      </c>
      <c r="AU210" s="142" t="s">
        <v>81</v>
      </c>
      <c r="AY210" s="16" t="s">
        <v>129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79</v>
      </c>
      <c r="BK210" s="143">
        <f>ROUND(I210*H210,2)</f>
        <v>0</v>
      </c>
      <c r="BL210" s="16" t="s">
        <v>135</v>
      </c>
      <c r="BM210" s="142" t="s">
        <v>933</v>
      </c>
    </row>
    <row r="211" spans="2:65" s="1" customFormat="1" ht="21.75" customHeight="1">
      <c r="B211" s="28"/>
      <c r="C211" s="164" t="s">
        <v>318</v>
      </c>
      <c r="D211" s="164" t="s">
        <v>285</v>
      </c>
      <c r="E211" s="165" t="s">
        <v>934</v>
      </c>
      <c r="F211" s="166" t="s">
        <v>935</v>
      </c>
      <c r="G211" s="167" t="s">
        <v>169</v>
      </c>
      <c r="H211" s="168">
        <v>24.36</v>
      </c>
      <c r="I211" s="379"/>
      <c r="J211" s="169">
        <f>ROUND(I211*H211,2)</f>
        <v>0</v>
      </c>
      <c r="K211" s="170"/>
      <c r="L211" s="171"/>
      <c r="M211" s="380" t="s">
        <v>1</v>
      </c>
      <c r="N211" s="172" t="s">
        <v>37</v>
      </c>
      <c r="P211" s="140">
        <f>O211*H211</f>
        <v>0</v>
      </c>
      <c r="Q211" s="140">
        <v>2.1000000000000001E-2</v>
      </c>
      <c r="R211" s="140">
        <f>Q211*H211</f>
        <v>0.51156000000000001</v>
      </c>
      <c r="S211" s="140">
        <v>0</v>
      </c>
      <c r="T211" s="141">
        <f>S211*H211</f>
        <v>0</v>
      </c>
      <c r="AR211" s="142" t="s">
        <v>172</v>
      </c>
      <c r="AT211" s="142" t="s">
        <v>285</v>
      </c>
      <c r="AU211" s="142" t="s">
        <v>81</v>
      </c>
      <c r="AY211" s="16" t="s">
        <v>129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79</v>
      </c>
      <c r="BK211" s="143">
        <f>ROUND(I211*H211,2)</f>
        <v>0</v>
      </c>
      <c r="BL211" s="16" t="s">
        <v>135</v>
      </c>
      <c r="BM211" s="142" t="s">
        <v>936</v>
      </c>
    </row>
    <row r="212" spans="2:65" s="1" customFormat="1" ht="19.5">
      <c r="B212" s="28"/>
      <c r="D212" s="145" t="s">
        <v>151</v>
      </c>
      <c r="F212" s="162" t="s">
        <v>937</v>
      </c>
      <c r="I212" s="378"/>
      <c r="L212" s="28"/>
      <c r="M212" s="163"/>
      <c r="T212" s="52"/>
      <c r="AT212" s="16" t="s">
        <v>151</v>
      </c>
      <c r="AU212" s="16" t="s">
        <v>81</v>
      </c>
    </row>
    <row r="213" spans="2:65" s="13" customFormat="1">
      <c r="B213" s="150"/>
      <c r="D213" s="145" t="s">
        <v>137</v>
      </c>
      <c r="F213" s="152" t="s">
        <v>938</v>
      </c>
      <c r="H213" s="153">
        <v>24.36</v>
      </c>
      <c r="I213" s="376"/>
      <c r="L213" s="150"/>
      <c r="M213" s="154"/>
      <c r="T213" s="155"/>
      <c r="AT213" s="151" t="s">
        <v>137</v>
      </c>
      <c r="AU213" s="151" t="s">
        <v>81</v>
      </c>
      <c r="AV213" s="13" t="s">
        <v>81</v>
      </c>
      <c r="AW213" s="13" t="s">
        <v>4</v>
      </c>
      <c r="AX213" s="13" t="s">
        <v>79</v>
      </c>
      <c r="AY213" s="151" t="s">
        <v>129</v>
      </c>
    </row>
    <row r="214" spans="2:65" s="1" customFormat="1" ht="24.2" customHeight="1">
      <c r="B214" s="28"/>
      <c r="C214" s="132" t="s">
        <v>321</v>
      </c>
      <c r="D214" s="132" t="s">
        <v>131</v>
      </c>
      <c r="E214" s="133" t="s">
        <v>939</v>
      </c>
      <c r="F214" s="134" t="s">
        <v>940</v>
      </c>
      <c r="G214" s="135" t="s">
        <v>377</v>
      </c>
      <c r="H214" s="136">
        <v>4</v>
      </c>
      <c r="I214" s="373"/>
      <c r="J214" s="137">
        <f>ROUND(I214*H214,2)</f>
        <v>0</v>
      </c>
      <c r="K214" s="138"/>
      <c r="L214" s="28"/>
      <c r="M214" s="374" t="s">
        <v>1</v>
      </c>
      <c r="N214" s="139" t="s">
        <v>37</v>
      </c>
      <c r="P214" s="140">
        <f>O214*H214</f>
        <v>0</v>
      </c>
      <c r="Q214" s="140">
        <v>1E-4</v>
      </c>
      <c r="R214" s="140">
        <f>Q214*H214</f>
        <v>4.0000000000000002E-4</v>
      </c>
      <c r="S214" s="140">
        <v>0</v>
      </c>
      <c r="T214" s="141">
        <f>S214*H214</f>
        <v>0</v>
      </c>
      <c r="AR214" s="142" t="s">
        <v>135</v>
      </c>
      <c r="AT214" s="142" t="s">
        <v>131</v>
      </c>
      <c r="AU214" s="142" t="s">
        <v>81</v>
      </c>
      <c r="AY214" s="16" t="s">
        <v>129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6" t="s">
        <v>79</v>
      </c>
      <c r="BK214" s="143">
        <f>ROUND(I214*H214,2)</f>
        <v>0</v>
      </c>
      <c r="BL214" s="16" t="s">
        <v>135</v>
      </c>
      <c r="BM214" s="142" t="s">
        <v>941</v>
      </c>
    </row>
    <row r="215" spans="2:65" s="1" customFormat="1" ht="16.5" customHeight="1">
      <c r="B215" s="28"/>
      <c r="C215" s="164" t="s">
        <v>322</v>
      </c>
      <c r="D215" s="164" t="s">
        <v>285</v>
      </c>
      <c r="E215" s="165" t="s">
        <v>942</v>
      </c>
      <c r="F215" s="166" t="s">
        <v>943</v>
      </c>
      <c r="G215" s="167" t="s">
        <v>377</v>
      </c>
      <c r="H215" s="168">
        <v>4</v>
      </c>
      <c r="I215" s="379"/>
      <c r="J215" s="169">
        <f>ROUND(I215*H215,2)</f>
        <v>0</v>
      </c>
      <c r="K215" s="170"/>
      <c r="L215" s="171"/>
      <c r="M215" s="380" t="s">
        <v>1</v>
      </c>
      <c r="N215" s="172" t="s">
        <v>37</v>
      </c>
      <c r="P215" s="140">
        <f>O215*H215</f>
        <v>0</v>
      </c>
      <c r="Q215" s="140">
        <v>1.8E-3</v>
      </c>
      <c r="R215" s="140">
        <f>Q215*H215</f>
        <v>7.1999999999999998E-3</v>
      </c>
      <c r="S215" s="140">
        <v>0</v>
      </c>
      <c r="T215" s="141">
        <f>S215*H215</f>
        <v>0</v>
      </c>
      <c r="AR215" s="142" t="s">
        <v>172</v>
      </c>
      <c r="AT215" s="142" t="s">
        <v>285</v>
      </c>
      <c r="AU215" s="142" t="s">
        <v>81</v>
      </c>
      <c r="AY215" s="16" t="s">
        <v>129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79</v>
      </c>
      <c r="BK215" s="143">
        <f>ROUND(I215*H215,2)</f>
        <v>0</v>
      </c>
      <c r="BL215" s="16" t="s">
        <v>135</v>
      </c>
      <c r="BM215" s="142" t="s">
        <v>944</v>
      </c>
    </row>
    <row r="216" spans="2:65" s="1" customFormat="1" ht="24.2" customHeight="1">
      <c r="B216" s="28"/>
      <c r="C216" s="132" t="s">
        <v>324</v>
      </c>
      <c r="D216" s="132" t="s">
        <v>131</v>
      </c>
      <c r="E216" s="133" t="s">
        <v>945</v>
      </c>
      <c r="F216" s="134" t="s">
        <v>946</v>
      </c>
      <c r="G216" s="135" t="s">
        <v>947</v>
      </c>
      <c r="H216" s="136">
        <v>3</v>
      </c>
      <c r="I216" s="373"/>
      <c r="J216" s="137">
        <f>ROUND(I216*H216,2)</f>
        <v>0</v>
      </c>
      <c r="K216" s="138"/>
      <c r="L216" s="28"/>
      <c r="M216" s="374" t="s">
        <v>1</v>
      </c>
      <c r="N216" s="139" t="s">
        <v>37</v>
      </c>
      <c r="P216" s="140">
        <f>O216*H216</f>
        <v>0</v>
      </c>
      <c r="Q216" s="140">
        <v>3.1E-4</v>
      </c>
      <c r="R216" s="140">
        <f>Q216*H216</f>
        <v>9.3000000000000005E-4</v>
      </c>
      <c r="S216" s="140">
        <v>0</v>
      </c>
      <c r="T216" s="141">
        <f>S216*H216</f>
        <v>0</v>
      </c>
      <c r="AR216" s="142" t="s">
        <v>135</v>
      </c>
      <c r="AT216" s="142" t="s">
        <v>131</v>
      </c>
      <c r="AU216" s="142" t="s">
        <v>81</v>
      </c>
      <c r="AY216" s="16" t="s">
        <v>129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79</v>
      </c>
      <c r="BK216" s="143">
        <f>ROUND(I216*H216,2)</f>
        <v>0</v>
      </c>
      <c r="BL216" s="16" t="s">
        <v>135</v>
      </c>
      <c r="BM216" s="142" t="s">
        <v>948</v>
      </c>
    </row>
    <row r="217" spans="2:65" s="1" customFormat="1" ht="24.2" customHeight="1">
      <c r="B217" s="28"/>
      <c r="C217" s="132" t="s">
        <v>332</v>
      </c>
      <c r="D217" s="132" t="s">
        <v>131</v>
      </c>
      <c r="E217" s="133" t="s">
        <v>949</v>
      </c>
      <c r="F217" s="134" t="s">
        <v>950</v>
      </c>
      <c r="G217" s="135" t="s">
        <v>951</v>
      </c>
      <c r="H217" s="136">
        <v>4</v>
      </c>
      <c r="I217" s="373"/>
      <c r="J217" s="137">
        <f>ROUND(I217*H217,2)</f>
        <v>0</v>
      </c>
      <c r="K217" s="138"/>
      <c r="L217" s="28"/>
      <c r="M217" s="374" t="s">
        <v>1</v>
      </c>
      <c r="N217" s="139" t="s">
        <v>37</v>
      </c>
      <c r="P217" s="140">
        <f>O217*H217</f>
        <v>0</v>
      </c>
      <c r="Q217" s="140">
        <v>3.1E-4</v>
      </c>
      <c r="R217" s="140">
        <f>Q217*H217</f>
        <v>1.24E-3</v>
      </c>
      <c r="S217" s="140">
        <v>0</v>
      </c>
      <c r="T217" s="141">
        <f>S217*H217</f>
        <v>0</v>
      </c>
      <c r="AR217" s="142" t="s">
        <v>135</v>
      </c>
      <c r="AT217" s="142" t="s">
        <v>131</v>
      </c>
      <c r="AU217" s="142" t="s">
        <v>81</v>
      </c>
      <c r="AY217" s="16" t="s">
        <v>129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79</v>
      </c>
      <c r="BK217" s="143">
        <f>ROUND(I217*H217,2)</f>
        <v>0</v>
      </c>
      <c r="BL217" s="16" t="s">
        <v>135</v>
      </c>
      <c r="BM217" s="142" t="s">
        <v>952</v>
      </c>
    </row>
    <row r="218" spans="2:65" s="1" customFormat="1" ht="16.5" customHeight="1">
      <c r="B218" s="28"/>
      <c r="C218" s="132" t="s">
        <v>336</v>
      </c>
      <c r="D218" s="132" t="s">
        <v>131</v>
      </c>
      <c r="E218" s="133" t="s">
        <v>953</v>
      </c>
      <c r="F218" s="134" t="s">
        <v>954</v>
      </c>
      <c r="G218" s="135" t="s">
        <v>169</v>
      </c>
      <c r="H218" s="136">
        <v>24</v>
      </c>
      <c r="I218" s="373"/>
      <c r="J218" s="137">
        <f>ROUND(I218*H218,2)</f>
        <v>0</v>
      </c>
      <c r="K218" s="138"/>
      <c r="L218" s="28"/>
      <c r="M218" s="374" t="s">
        <v>1</v>
      </c>
      <c r="N218" s="139" t="s">
        <v>37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135</v>
      </c>
      <c r="AT218" s="142" t="s">
        <v>131</v>
      </c>
      <c r="AU218" s="142" t="s">
        <v>81</v>
      </c>
      <c r="AY218" s="16" t="s">
        <v>129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6" t="s">
        <v>79</v>
      </c>
      <c r="BK218" s="143">
        <f>ROUND(I218*H218,2)</f>
        <v>0</v>
      </c>
      <c r="BL218" s="16" t="s">
        <v>135</v>
      </c>
      <c r="BM218" s="142" t="s">
        <v>955</v>
      </c>
    </row>
    <row r="219" spans="2:65" s="1" customFormat="1" ht="24.2" customHeight="1">
      <c r="B219" s="28"/>
      <c r="C219" s="132" t="s">
        <v>342</v>
      </c>
      <c r="D219" s="132" t="s">
        <v>131</v>
      </c>
      <c r="E219" s="133" t="s">
        <v>956</v>
      </c>
      <c r="F219" s="134" t="s">
        <v>957</v>
      </c>
      <c r="G219" s="135" t="s">
        <v>197</v>
      </c>
      <c r="H219" s="136">
        <v>0.88300000000000001</v>
      </c>
      <c r="I219" s="373"/>
      <c r="J219" s="137">
        <f>ROUND(I219*H219,2)</f>
        <v>0</v>
      </c>
      <c r="K219" s="138"/>
      <c r="L219" s="28"/>
      <c r="M219" s="374" t="s">
        <v>1</v>
      </c>
      <c r="N219" s="139" t="s">
        <v>37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135</v>
      </c>
      <c r="AT219" s="142" t="s">
        <v>131</v>
      </c>
      <c r="AU219" s="142" t="s">
        <v>81</v>
      </c>
      <c r="AY219" s="16" t="s">
        <v>129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79</v>
      </c>
      <c r="BK219" s="143">
        <f>ROUND(I219*H219,2)</f>
        <v>0</v>
      </c>
      <c r="BL219" s="16" t="s">
        <v>135</v>
      </c>
      <c r="BM219" s="142" t="s">
        <v>958</v>
      </c>
    </row>
    <row r="220" spans="2:65" s="13" customFormat="1">
      <c r="B220" s="150"/>
      <c r="D220" s="145" t="s">
        <v>137</v>
      </c>
      <c r="E220" s="151" t="s">
        <v>1</v>
      </c>
      <c r="F220" s="152" t="s">
        <v>959</v>
      </c>
      <c r="H220" s="153">
        <v>0.88300000000000001</v>
      </c>
      <c r="I220" s="376"/>
      <c r="L220" s="150"/>
      <c r="M220" s="154"/>
      <c r="T220" s="155"/>
      <c r="AT220" s="151" t="s">
        <v>137</v>
      </c>
      <c r="AU220" s="151" t="s">
        <v>81</v>
      </c>
      <c r="AV220" s="13" t="s">
        <v>81</v>
      </c>
      <c r="AW220" s="13" t="s">
        <v>28</v>
      </c>
      <c r="AX220" s="13" t="s">
        <v>79</v>
      </c>
      <c r="AY220" s="151" t="s">
        <v>129</v>
      </c>
    </row>
    <row r="221" spans="2:65" s="1" customFormat="1" ht="24.2" customHeight="1">
      <c r="B221" s="28"/>
      <c r="C221" s="132" t="s">
        <v>349</v>
      </c>
      <c r="D221" s="132" t="s">
        <v>131</v>
      </c>
      <c r="E221" s="133" t="s">
        <v>960</v>
      </c>
      <c r="F221" s="134" t="s">
        <v>961</v>
      </c>
      <c r="G221" s="135" t="s">
        <v>197</v>
      </c>
      <c r="H221" s="136">
        <v>1.125</v>
      </c>
      <c r="I221" s="373"/>
      <c r="J221" s="137">
        <f>ROUND(I221*H221,2)</f>
        <v>0</v>
      </c>
      <c r="K221" s="138"/>
      <c r="L221" s="28"/>
      <c r="M221" s="374" t="s">
        <v>1</v>
      </c>
      <c r="N221" s="139" t="s">
        <v>37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135</v>
      </c>
      <c r="AT221" s="142" t="s">
        <v>131</v>
      </c>
      <c r="AU221" s="142" t="s">
        <v>81</v>
      </c>
      <c r="AY221" s="16" t="s">
        <v>129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79</v>
      </c>
      <c r="BK221" s="143">
        <f>ROUND(I221*H221,2)</f>
        <v>0</v>
      </c>
      <c r="BL221" s="16" t="s">
        <v>135</v>
      </c>
      <c r="BM221" s="142" t="s">
        <v>962</v>
      </c>
    </row>
    <row r="222" spans="2:65" s="13" customFormat="1">
      <c r="B222" s="150"/>
      <c r="D222" s="145" t="s">
        <v>137</v>
      </c>
      <c r="E222" s="151" t="s">
        <v>1</v>
      </c>
      <c r="F222" s="152" t="s">
        <v>963</v>
      </c>
      <c r="H222" s="153">
        <v>1.125</v>
      </c>
      <c r="I222" s="376"/>
      <c r="L222" s="150"/>
      <c r="M222" s="154"/>
      <c r="T222" s="155"/>
      <c r="AT222" s="151" t="s">
        <v>137</v>
      </c>
      <c r="AU222" s="151" t="s">
        <v>81</v>
      </c>
      <c r="AV222" s="13" t="s">
        <v>81</v>
      </c>
      <c r="AW222" s="13" t="s">
        <v>28</v>
      </c>
      <c r="AX222" s="13" t="s">
        <v>79</v>
      </c>
      <c r="AY222" s="151" t="s">
        <v>129</v>
      </c>
    </row>
    <row r="223" spans="2:65" s="1" customFormat="1" ht="24.2" customHeight="1">
      <c r="B223" s="28"/>
      <c r="C223" s="132" t="s">
        <v>353</v>
      </c>
      <c r="D223" s="132" t="s">
        <v>131</v>
      </c>
      <c r="E223" s="133" t="s">
        <v>555</v>
      </c>
      <c r="F223" s="134" t="s">
        <v>556</v>
      </c>
      <c r="G223" s="135" t="s">
        <v>377</v>
      </c>
      <c r="H223" s="136">
        <v>3</v>
      </c>
      <c r="I223" s="373"/>
      <c r="J223" s="137">
        <f>ROUND(I223*H223,2)</f>
        <v>0</v>
      </c>
      <c r="K223" s="138"/>
      <c r="L223" s="28"/>
      <c r="M223" s="374" t="s">
        <v>1</v>
      </c>
      <c r="N223" s="139" t="s">
        <v>37</v>
      </c>
      <c r="P223" s="140">
        <f>O223*H223</f>
        <v>0</v>
      </c>
      <c r="Q223" s="140">
        <v>1.0189999999999999E-2</v>
      </c>
      <c r="R223" s="140">
        <f>Q223*H223</f>
        <v>3.057E-2</v>
      </c>
      <c r="S223" s="140">
        <v>0</v>
      </c>
      <c r="T223" s="141">
        <f>S223*H223</f>
        <v>0</v>
      </c>
      <c r="AR223" s="142" t="s">
        <v>135</v>
      </c>
      <c r="AT223" s="142" t="s">
        <v>131</v>
      </c>
      <c r="AU223" s="142" t="s">
        <v>81</v>
      </c>
      <c r="AY223" s="16" t="s">
        <v>129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6" t="s">
        <v>79</v>
      </c>
      <c r="BK223" s="143">
        <f>ROUND(I223*H223,2)</f>
        <v>0</v>
      </c>
      <c r="BL223" s="16" t="s">
        <v>135</v>
      </c>
      <c r="BM223" s="142" t="s">
        <v>964</v>
      </c>
    </row>
    <row r="224" spans="2:65" s="1" customFormat="1" ht="39">
      <c r="B224" s="28"/>
      <c r="D224" s="145" t="s">
        <v>151</v>
      </c>
      <c r="F224" s="162" t="s">
        <v>558</v>
      </c>
      <c r="I224" s="378"/>
      <c r="L224" s="28"/>
      <c r="M224" s="163"/>
      <c r="T224" s="52"/>
      <c r="AT224" s="16" t="s">
        <v>151</v>
      </c>
      <c r="AU224" s="16" t="s">
        <v>81</v>
      </c>
    </row>
    <row r="225" spans="2:65" s="1" customFormat="1" ht="21.75" customHeight="1">
      <c r="B225" s="28"/>
      <c r="C225" s="164" t="s">
        <v>357</v>
      </c>
      <c r="D225" s="164" t="s">
        <v>285</v>
      </c>
      <c r="E225" s="165" t="s">
        <v>965</v>
      </c>
      <c r="F225" s="166" t="s">
        <v>966</v>
      </c>
      <c r="G225" s="167" t="s">
        <v>377</v>
      </c>
      <c r="H225" s="168">
        <v>1.01</v>
      </c>
      <c r="I225" s="379"/>
      <c r="J225" s="169">
        <f>ROUND(I225*H225,2)</f>
        <v>0</v>
      </c>
      <c r="K225" s="170"/>
      <c r="L225" s="171"/>
      <c r="M225" s="380" t="s">
        <v>1</v>
      </c>
      <c r="N225" s="172" t="s">
        <v>37</v>
      </c>
      <c r="P225" s="140">
        <f>O225*H225</f>
        <v>0</v>
      </c>
      <c r="Q225" s="140">
        <v>0.254</v>
      </c>
      <c r="R225" s="140">
        <f>Q225*H225</f>
        <v>0.25653999999999999</v>
      </c>
      <c r="S225" s="140">
        <v>0</v>
      </c>
      <c r="T225" s="141">
        <f>S225*H225</f>
        <v>0</v>
      </c>
      <c r="AR225" s="142" t="s">
        <v>172</v>
      </c>
      <c r="AT225" s="142" t="s">
        <v>285</v>
      </c>
      <c r="AU225" s="142" t="s">
        <v>81</v>
      </c>
      <c r="AY225" s="16" t="s">
        <v>129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6" t="s">
        <v>79</v>
      </c>
      <c r="BK225" s="143">
        <f>ROUND(I225*H225,2)</f>
        <v>0</v>
      </c>
      <c r="BL225" s="16" t="s">
        <v>135</v>
      </c>
      <c r="BM225" s="142" t="s">
        <v>967</v>
      </c>
    </row>
    <row r="226" spans="2:65" s="13" customFormat="1">
      <c r="B226" s="150"/>
      <c r="D226" s="145" t="s">
        <v>137</v>
      </c>
      <c r="F226" s="152" t="s">
        <v>910</v>
      </c>
      <c r="H226" s="153">
        <v>1.01</v>
      </c>
      <c r="I226" s="376"/>
      <c r="L226" s="150"/>
      <c r="M226" s="154"/>
      <c r="T226" s="155"/>
      <c r="AT226" s="151" t="s">
        <v>137</v>
      </c>
      <c r="AU226" s="151" t="s">
        <v>81</v>
      </c>
      <c r="AV226" s="13" t="s">
        <v>81</v>
      </c>
      <c r="AW226" s="13" t="s">
        <v>4</v>
      </c>
      <c r="AX226" s="13" t="s">
        <v>79</v>
      </c>
      <c r="AY226" s="151" t="s">
        <v>129</v>
      </c>
    </row>
    <row r="227" spans="2:65" s="1" customFormat="1" ht="21.75" customHeight="1">
      <c r="B227" s="28"/>
      <c r="C227" s="164" t="s">
        <v>361</v>
      </c>
      <c r="D227" s="164" t="s">
        <v>285</v>
      </c>
      <c r="E227" s="165" t="s">
        <v>968</v>
      </c>
      <c r="F227" s="166" t="s">
        <v>969</v>
      </c>
      <c r="G227" s="167" t="s">
        <v>377</v>
      </c>
      <c r="H227" s="168">
        <v>2.02</v>
      </c>
      <c r="I227" s="379"/>
      <c r="J227" s="169">
        <f>ROUND(I227*H227,2)</f>
        <v>0</v>
      </c>
      <c r="K227" s="170"/>
      <c r="L227" s="171"/>
      <c r="M227" s="380" t="s">
        <v>1</v>
      </c>
      <c r="N227" s="172" t="s">
        <v>37</v>
      </c>
      <c r="P227" s="140">
        <f>O227*H227</f>
        <v>0</v>
      </c>
      <c r="Q227" s="140">
        <v>0.50600000000000001</v>
      </c>
      <c r="R227" s="140">
        <f>Q227*H227</f>
        <v>1.0221199999999999</v>
      </c>
      <c r="S227" s="140">
        <v>0</v>
      </c>
      <c r="T227" s="141">
        <f>S227*H227</f>
        <v>0</v>
      </c>
      <c r="AR227" s="142" t="s">
        <v>172</v>
      </c>
      <c r="AT227" s="142" t="s">
        <v>285</v>
      </c>
      <c r="AU227" s="142" t="s">
        <v>81</v>
      </c>
      <c r="AY227" s="16" t="s">
        <v>129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6" t="s">
        <v>79</v>
      </c>
      <c r="BK227" s="143">
        <f>ROUND(I227*H227,2)</f>
        <v>0</v>
      </c>
      <c r="BL227" s="16" t="s">
        <v>135</v>
      </c>
      <c r="BM227" s="142" t="s">
        <v>970</v>
      </c>
    </row>
    <row r="228" spans="2:65" s="13" customFormat="1">
      <c r="B228" s="150"/>
      <c r="D228" s="145" t="s">
        <v>137</v>
      </c>
      <c r="F228" s="152" t="s">
        <v>906</v>
      </c>
      <c r="H228" s="153">
        <v>2.02</v>
      </c>
      <c r="I228" s="376"/>
      <c r="L228" s="150"/>
      <c r="M228" s="154"/>
      <c r="T228" s="155"/>
      <c r="AT228" s="151" t="s">
        <v>137</v>
      </c>
      <c r="AU228" s="151" t="s">
        <v>81</v>
      </c>
      <c r="AV228" s="13" t="s">
        <v>81</v>
      </c>
      <c r="AW228" s="13" t="s">
        <v>4</v>
      </c>
      <c r="AX228" s="13" t="s">
        <v>79</v>
      </c>
      <c r="AY228" s="151" t="s">
        <v>129</v>
      </c>
    </row>
    <row r="229" spans="2:65" s="1" customFormat="1" ht="24.2" customHeight="1">
      <c r="B229" s="28"/>
      <c r="C229" s="132" t="s">
        <v>367</v>
      </c>
      <c r="D229" s="132" t="s">
        <v>131</v>
      </c>
      <c r="E229" s="133" t="s">
        <v>770</v>
      </c>
      <c r="F229" s="134" t="s">
        <v>971</v>
      </c>
      <c r="G229" s="135" t="s">
        <v>377</v>
      </c>
      <c r="H229" s="136">
        <v>2</v>
      </c>
      <c r="I229" s="373"/>
      <c r="J229" s="137">
        <f>ROUND(I229*H229,2)</f>
        <v>0</v>
      </c>
      <c r="K229" s="138"/>
      <c r="L229" s="28"/>
      <c r="M229" s="374" t="s">
        <v>1</v>
      </c>
      <c r="N229" s="139" t="s">
        <v>37</v>
      </c>
      <c r="P229" s="140">
        <f>O229*H229</f>
        <v>0</v>
      </c>
      <c r="Q229" s="140">
        <v>2.7529999999999999E-2</v>
      </c>
      <c r="R229" s="140">
        <f>Q229*H229</f>
        <v>5.5059999999999998E-2</v>
      </c>
      <c r="S229" s="140">
        <v>0</v>
      </c>
      <c r="T229" s="141">
        <f>S229*H229</f>
        <v>0</v>
      </c>
      <c r="AR229" s="142" t="s">
        <v>135</v>
      </c>
      <c r="AT229" s="142" t="s">
        <v>131</v>
      </c>
      <c r="AU229" s="142" t="s">
        <v>81</v>
      </c>
      <c r="AY229" s="16" t="s">
        <v>129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79</v>
      </c>
      <c r="BK229" s="143">
        <f>ROUND(I229*H229,2)</f>
        <v>0</v>
      </c>
      <c r="BL229" s="16" t="s">
        <v>135</v>
      </c>
      <c r="BM229" s="142" t="s">
        <v>972</v>
      </c>
    </row>
    <row r="230" spans="2:65" s="1" customFormat="1" ht="21.75" customHeight="1">
      <c r="B230" s="28"/>
      <c r="C230" s="164" t="s">
        <v>374</v>
      </c>
      <c r="D230" s="164" t="s">
        <v>285</v>
      </c>
      <c r="E230" s="165" t="s">
        <v>973</v>
      </c>
      <c r="F230" s="166" t="s">
        <v>974</v>
      </c>
      <c r="G230" s="167" t="s">
        <v>377</v>
      </c>
      <c r="H230" s="168">
        <v>2.02</v>
      </c>
      <c r="I230" s="379"/>
      <c r="J230" s="169">
        <f>ROUND(I230*H230,2)</f>
        <v>0</v>
      </c>
      <c r="K230" s="170"/>
      <c r="L230" s="171"/>
      <c r="M230" s="380" t="s">
        <v>1</v>
      </c>
      <c r="N230" s="172" t="s">
        <v>37</v>
      </c>
      <c r="P230" s="140">
        <f>O230*H230</f>
        <v>0</v>
      </c>
      <c r="Q230" s="140">
        <v>1.6</v>
      </c>
      <c r="R230" s="140">
        <f>Q230*H230</f>
        <v>3.2320000000000002</v>
      </c>
      <c r="S230" s="140">
        <v>0</v>
      </c>
      <c r="T230" s="141">
        <f>S230*H230</f>
        <v>0</v>
      </c>
      <c r="AR230" s="142" t="s">
        <v>172</v>
      </c>
      <c r="AT230" s="142" t="s">
        <v>285</v>
      </c>
      <c r="AU230" s="142" t="s">
        <v>81</v>
      </c>
      <c r="AY230" s="16" t="s">
        <v>129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79</v>
      </c>
      <c r="BK230" s="143">
        <f>ROUND(I230*H230,2)</f>
        <v>0</v>
      </c>
      <c r="BL230" s="16" t="s">
        <v>135</v>
      </c>
      <c r="BM230" s="142" t="s">
        <v>975</v>
      </c>
    </row>
    <row r="231" spans="2:65" s="1" customFormat="1" ht="48.75">
      <c r="B231" s="28"/>
      <c r="D231" s="145" t="s">
        <v>151</v>
      </c>
      <c r="F231" s="162" t="s">
        <v>976</v>
      </c>
      <c r="I231" s="378"/>
      <c r="L231" s="28"/>
      <c r="M231" s="163"/>
      <c r="T231" s="52"/>
      <c r="AT231" s="16" t="s">
        <v>151</v>
      </c>
      <c r="AU231" s="16" t="s">
        <v>81</v>
      </c>
    </row>
    <row r="232" spans="2:65" s="13" customFormat="1">
      <c r="B232" s="150"/>
      <c r="D232" s="145" t="s">
        <v>137</v>
      </c>
      <c r="F232" s="152" t="s">
        <v>906</v>
      </c>
      <c r="H232" s="153">
        <v>2.02</v>
      </c>
      <c r="I232" s="376"/>
      <c r="L232" s="150"/>
      <c r="M232" s="154"/>
      <c r="T232" s="155"/>
      <c r="AT232" s="151" t="s">
        <v>137</v>
      </c>
      <c r="AU232" s="151" t="s">
        <v>81</v>
      </c>
      <c r="AV232" s="13" t="s">
        <v>81</v>
      </c>
      <c r="AW232" s="13" t="s">
        <v>4</v>
      </c>
      <c r="AX232" s="13" t="s">
        <v>79</v>
      </c>
      <c r="AY232" s="151" t="s">
        <v>129</v>
      </c>
    </row>
    <row r="233" spans="2:65" s="1" customFormat="1" ht="24.2" customHeight="1">
      <c r="B233" s="28"/>
      <c r="C233" s="132" t="s">
        <v>379</v>
      </c>
      <c r="D233" s="132" t="s">
        <v>131</v>
      </c>
      <c r="E233" s="133" t="s">
        <v>565</v>
      </c>
      <c r="F233" s="134" t="s">
        <v>566</v>
      </c>
      <c r="G233" s="135" t="s">
        <v>377</v>
      </c>
      <c r="H233" s="136">
        <v>4</v>
      </c>
      <c r="I233" s="373"/>
      <c r="J233" s="137">
        <f>ROUND(I233*H233,2)</f>
        <v>0</v>
      </c>
      <c r="K233" s="138"/>
      <c r="L233" s="28"/>
      <c r="M233" s="374" t="s">
        <v>1</v>
      </c>
      <c r="N233" s="139" t="s">
        <v>37</v>
      </c>
      <c r="P233" s="140">
        <f>O233*H233</f>
        <v>0</v>
      </c>
      <c r="Q233" s="140">
        <v>3.8260000000000002E-2</v>
      </c>
      <c r="R233" s="140">
        <f>Q233*H233</f>
        <v>0.15304000000000001</v>
      </c>
      <c r="S233" s="140">
        <v>0</v>
      </c>
      <c r="T233" s="141">
        <f>S233*H233</f>
        <v>0</v>
      </c>
      <c r="AR233" s="142" t="s">
        <v>135</v>
      </c>
      <c r="AT233" s="142" t="s">
        <v>131</v>
      </c>
      <c r="AU233" s="142" t="s">
        <v>81</v>
      </c>
      <c r="AY233" s="16" t="s">
        <v>129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79</v>
      </c>
      <c r="BK233" s="143">
        <f>ROUND(I233*H233,2)</f>
        <v>0</v>
      </c>
      <c r="BL233" s="16" t="s">
        <v>135</v>
      </c>
      <c r="BM233" s="142" t="s">
        <v>977</v>
      </c>
    </row>
    <row r="234" spans="2:65" s="1" customFormat="1" ht="24.2" customHeight="1">
      <c r="B234" s="28"/>
      <c r="C234" s="164" t="s">
        <v>383</v>
      </c>
      <c r="D234" s="164" t="s">
        <v>285</v>
      </c>
      <c r="E234" s="165" t="s">
        <v>569</v>
      </c>
      <c r="F234" s="166" t="s">
        <v>570</v>
      </c>
      <c r="G234" s="167" t="s">
        <v>377</v>
      </c>
      <c r="H234" s="168">
        <v>4.04</v>
      </c>
      <c r="I234" s="379"/>
      <c r="J234" s="169">
        <f>ROUND(I234*H234,2)</f>
        <v>0</v>
      </c>
      <c r="K234" s="170"/>
      <c r="L234" s="171"/>
      <c r="M234" s="380" t="s">
        <v>1</v>
      </c>
      <c r="N234" s="172" t="s">
        <v>37</v>
      </c>
      <c r="P234" s="140">
        <f>O234*H234</f>
        <v>0</v>
      </c>
      <c r="Q234" s="140">
        <v>0.44900000000000001</v>
      </c>
      <c r="R234" s="140">
        <f>Q234*H234</f>
        <v>1.81396</v>
      </c>
      <c r="S234" s="140">
        <v>0</v>
      </c>
      <c r="T234" s="141">
        <f>S234*H234</f>
        <v>0</v>
      </c>
      <c r="AR234" s="142" t="s">
        <v>172</v>
      </c>
      <c r="AT234" s="142" t="s">
        <v>285</v>
      </c>
      <c r="AU234" s="142" t="s">
        <v>81</v>
      </c>
      <c r="AY234" s="16" t="s">
        <v>129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79</v>
      </c>
      <c r="BK234" s="143">
        <f>ROUND(I234*H234,2)</f>
        <v>0</v>
      </c>
      <c r="BL234" s="16" t="s">
        <v>135</v>
      </c>
      <c r="BM234" s="142" t="s">
        <v>978</v>
      </c>
    </row>
    <row r="235" spans="2:65" s="13" customFormat="1">
      <c r="B235" s="150"/>
      <c r="D235" s="145" t="s">
        <v>137</v>
      </c>
      <c r="F235" s="152" t="s">
        <v>979</v>
      </c>
      <c r="H235" s="153">
        <v>4.04</v>
      </c>
      <c r="I235" s="376"/>
      <c r="L235" s="150"/>
      <c r="M235" s="154"/>
      <c r="T235" s="155"/>
      <c r="AT235" s="151" t="s">
        <v>137</v>
      </c>
      <c r="AU235" s="151" t="s">
        <v>81</v>
      </c>
      <c r="AV235" s="13" t="s">
        <v>81</v>
      </c>
      <c r="AW235" s="13" t="s">
        <v>4</v>
      </c>
      <c r="AX235" s="13" t="s">
        <v>79</v>
      </c>
      <c r="AY235" s="151" t="s">
        <v>129</v>
      </c>
    </row>
    <row r="236" spans="2:65" s="1" customFormat="1" ht="24.2" customHeight="1">
      <c r="B236" s="28"/>
      <c r="C236" s="132" t="s">
        <v>387</v>
      </c>
      <c r="D236" s="132" t="s">
        <v>131</v>
      </c>
      <c r="E236" s="133" t="s">
        <v>980</v>
      </c>
      <c r="F236" s="134" t="s">
        <v>981</v>
      </c>
      <c r="G236" s="135" t="s">
        <v>134</v>
      </c>
      <c r="H236" s="136">
        <v>10.4</v>
      </c>
      <c r="I236" s="373"/>
      <c r="J236" s="137">
        <f>ROUND(I236*H236,2)</f>
        <v>0</v>
      </c>
      <c r="K236" s="138"/>
      <c r="L236" s="28"/>
      <c r="M236" s="374" t="s">
        <v>1</v>
      </c>
      <c r="N236" s="139" t="s">
        <v>37</v>
      </c>
      <c r="P236" s="140">
        <f>O236*H236</f>
        <v>0</v>
      </c>
      <c r="Q236" s="140">
        <v>2.32E-3</v>
      </c>
      <c r="R236" s="140">
        <f>Q236*H236</f>
        <v>2.4128E-2</v>
      </c>
      <c r="S236" s="140">
        <v>0</v>
      </c>
      <c r="T236" s="141">
        <f>S236*H236</f>
        <v>0</v>
      </c>
      <c r="AR236" s="142" t="s">
        <v>135</v>
      </c>
      <c r="AT236" s="142" t="s">
        <v>131</v>
      </c>
      <c r="AU236" s="142" t="s">
        <v>81</v>
      </c>
      <c r="AY236" s="16" t="s">
        <v>129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6" t="s">
        <v>79</v>
      </c>
      <c r="BK236" s="143">
        <f>ROUND(I236*H236,2)</f>
        <v>0</v>
      </c>
      <c r="BL236" s="16" t="s">
        <v>135</v>
      </c>
      <c r="BM236" s="142" t="s">
        <v>982</v>
      </c>
    </row>
    <row r="237" spans="2:65" s="13" customFormat="1">
      <c r="B237" s="150"/>
      <c r="D237" s="145" t="s">
        <v>137</v>
      </c>
      <c r="E237" s="151" t="s">
        <v>1</v>
      </c>
      <c r="F237" s="152" t="s">
        <v>983</v>
      </c>
      <c r="H237" s="153">
        <v>10.4</v>
      </c>
      <c r="I237" s="376"/>
      <c r="L237" s="150"/>
      <c r="M237" s="154"/>
      <c r="T237" s="155"/>
      <c r="AT237" s="151" t="s">
        <v>137</v>
      </c>
      <c r="AU237" s="151" t="s">
        <v>81</v>
      </c>
      <c r="AV237" s="13" t="s">
        <v>81</v>
      </c>
      <c r="AW237" s="13" t="s">
        <v>28</v>
      </c>
      <c r="AX237" s="13" t="s">
        <v>79</v>
      </c>
      <c r="AY237" s="151" t="s">
        <v>129</v>
      </c>
    </row>
    <row r="238" spans="2:65" s="1" customFormat="1" ht="21.75" customHeight="1">
      <c r="B238" s="28"/>
      <c r="C238" s="132" t="s">
        <v>391</v>
      </c>
      <c r="D238" s="132" t="s">
        <v>131</v>
      </c>
      <c r="E238" s="133" t="s">
        <v>574</v>
      </c>
      <c r="F238" s="134" t="s">
        <v>575</v>
      </c>
      <c r="G238" s="135" t="s">
        <v>377</v>
      </c>
      <c r="H238" s="136">
        <v>4</v>
      </c>
      <c r="I238" s="373"/>
      <c r="J238" s="137">
        <f>ROUND(I238*H238,2)</f>
        <v>0</v>
      </c>
      <c r="K238" s="138"/>
      <c r="L238" s="28"/>
      <c r="M238" s="374" t="s">
        <v>1</v>
      </c>
      <c r="N238" s="139" t="s">
        <v>37</v>
      </c>
      <c r="P238" s="140">
        <f>O238*H238</f>
        <v>0</v>
      </c>
      <c r="Q238" s="140">
        <v>7.0200000000000002E-3</v>
      </c>
      <c r="R238" s="140">
        <f>Q238*H238</f>
        <v>2.8080000000000001E-2</v>
      </c>
      <c r="S238" s="140">
        <v>0</v>
      </c>
      <c r="T238" s="141">
        <f>S238*H238</f>
        <v>0</v>
      </c>
      <c r="AR238" s="142" t="s">
        <v>135</v>
      </c>
      <c r="AT238" s="142" t="s">
        <v>131</v>
      </c>
      <c r="AU238" s="142" t="s">
        <v>81</v>
      </c>
      <c r="AY238" s="16" t="s">
        <v>129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79</v>
      </c>
      <c r="BK238" s="143">
        <f>ROUND(I238*H238,2)</f>
        <v>0</v>
      </c>
      <c r="BL238" s="16" t="s">
        <v>135</v>
      </c>
      <c r="BM238" s="142" t="s">
        <v>984</v>
      </c>
    </row>
    <row r="239" spans="2:65" s="1" customFormat="1" ht="21.75" customHeight="1">
      <c r="B239" s="28"/>
      <c r="C239" s="164" t="s">
        <v>395</v>
      </c>
      <c r="D239" s="164" t="s">
        <v>285</v>
      </c>
      <c r="E239" s="165" t="s">
        <v>985</v>
      </c>
      <c r="F239" s="166" t="s">
        <v>986</v>
      </c>
      <c r="G239" s="167" t="s">
        <v>377</v>
      </c>
      <c r="H239" s="168">
        <v>4.04</v>
      </c>
      <c r="I239" s="379"/>
      <c r="J239" s="169">
        <f>ROUND(I239*H239,2)</f>
        <v>0</v>
      </c>
      <c r="K239" s="170"/>
      <c r="L239" s="171"/>
      <c r="M239" s="380" t="s">
        <v>1</v>
      </c>
      <c r="N239" s="172" t="s">
        <v>37</v>
      </c>
      <c r="P239" s="140">
        <f>O239*H239</f>
        <v>0</v>
      </c>
      <c r="Q239" s="140">
        <v>7.1999999999999995E-2</v>
      </c>
      <c r="R239" s="140">
        <f>Q239*H239</f>
        <v>0.29087999999999997</v>
      </c>
      <c r="S239" s="140">
        <v>0</v>
      </c>
      <c r="T239" s="141">
        <f>S239*H239</f>
        <v>0</v>
      </c>
      <c r="AR239" s="142" t="s">
        <v>172</v>
      </c>
      <c r="AT239" s="142" t="s">
        <v>285</v>
      </c>
      <c r="AU239" s="142" t="s">
        <v>81</v>
      </c>
      <c r="AY239" s="16" t="s">
        <v>129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79</v>
      </c>
      <c r="BK239" s="143">
        <f>ROUND(I239*H239,2)</f>
        <v>0</v>
      </c>
      <c r="BL239" s="16" t="s">
        <v>135</v>
      </c>
      <c r="BM239" s="142" t="s">
        <v>987</v>
      </c>
    </row>
    <row r="240" spans="2:65" s="13" customFormat="1">
      <c r="B240" s="150"/>
      <c r="D240" s="145" t="s">
        <v>137</v>
      </c>
      <c r="F240" s="152" t="s">
        <v>979</v>
      </c>
      <c r="H240" s="153">
        <v>4.04</v>
      </c>
      <c r="I240" s="376"/>
      <c r="L240" s="150"/>
      <c r="M240" s="154"/>
      <c r="T240" s="155"/>
      <c r="AT240" s="151" t="s">
        <v>137</v>
      </c>
      <c r="AU240" s="151" t="s">
        <v>81</v>
      </c>
      <c r="AV240" s="13" t="s">
        <v>81</v>
      </c>
      <c r="AW240" s="13" t="s">
        <v>4</v>
      </c>
      <c r="AX240" s="13" t="s">
        <v>79</v>
      </c>
      <c r="AY240" s="151" t="s">
        <v>129</v>
      </c>
    </row>
    <row r="241" spans="2:65" s="11" customFormat="1" ht="22.9" customHeight="1">
      <c r="B241" s="121"/>
      <c r="D241" s="122" t="s">
        <v>70</v>
      </c>
      <c r="E241" s="130" t="s">
        <v>177</v>
      </c>
      <c r="F241" s="130" t="s">
        <v>640</v>
      </c>
      <c r="I241" s="372"/>
      <c r="J241" s="131">
        <f>BK241</f>
        <v>0</v>
      </c>
      <c r="L241" s="121"/>
      <c r="M241" s="125"/>
      <c r="P241" s="126">
        <f>SUM(P242:P252)</f>
        <v>0</v>
      </c>
      <c r="R241" s="126">
        <f>SUM(R242:R252)</f>
        <v>9.7289999999999998E-3</v>
      </c>
      <c r="T241" s="127">
        <f>SUM(T242:T252)</f>
        <v>0</v>
      </c>
      <c r="AR241" s="122" t="s">
        <v>79</v>
      </c>
      <c r="AT241" s="128" t="s">
        <v>70</v>
      </c>
      <c r="AU241" s="128" t="s">
        <v>79</v>
      </c>
      <c r="AY241" s="122" t="s">
        <v>129</v>
      </c>
      <c r="BK241" s="129">
        <f>SUM(BK242:BK252)</f>
        <v>0</v>
      </c>
    </row>
    <row r="242" spans="2:65" s="1" customFormat="1" ht="24.2" customHeight="1">
      <c r="B242" s="28"/>
      <c r="C242" s="132" t="s">
        <v>399</v>
      </c>
      <c r="D242" s="132" t="s">
        <v>131</v>
      </c>
      <c r="E242" s="133" t="s">
        <v>988</v>
      </c>
      <c r="F242" s="134" t="s">
        <v>989</v>
      </c>
      <c r="G242" s="135" t="s">
        <v>134</v>
      </c>
      <c r="H242" s="136">
        <v>20.7</v>
      </c>
      <c r="I242" s="373"/>
      <c r="J242" s="137">
        <f>ROUND(I242*H242,2)</f>
        <v>0</v>
      </c>
      <c r="K242" s="138"/>
      <c r="L242" s="28"/>
      <c r="M242" s="374" t="s">
        <v>1</v>
      </c>
      <c r="N242" s="139" t="s">
        <v>37</v>
      </c>
      <c r="P242" s="140">
        <f>O242*H242</f>
        <v>0</v>
      </c>
      <c r="Q242" s="140">
        <v>4.6999999999999999E-4</v>
      </c>
      <c r="R242" s="140">
        <f>Q242*H242</f>
        <v>9.7289999999999998E-3</v>
      </c>
      <c r="S242" s="140">
        <v>0</v>
      </c>
      <c r="T242" s="141">
        <f>S242*H242</f>
        <v>0</v>
      </c>
      <c r="AR242" s="142" t="s">
        <v>135</v>
      </c>
      <c r="AT242" s="142" t="s">
        <v>131</v>
      </c>
      <c r="AU242" s="142" t="s">
        <v>81</v>
      </c>
      <c r="AY242" s="16" t="s">
        <v>129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79</v>
      </c>
      <c r="BK242" s="143">
        <f>ROUND(I242*H242,2)</f>
        <v>0</v>
      </c>
      <c r="BL242" s="16" t="s">
        <v>135</v>
      </c>
      <c r="BM242" s="142" t="s">
        <v>990</v>
      </c>
    </row>
    <row r="243" spans="2:65" s="13" customFormat="1">
      <c r="B243" s="150"/>
      <c r="D243" s="145" t="s">
        <v>137</v>
      </c>
      <c r="E243" s="151" t="s">
        <v>1</v>
      </c>
      <c r="F243" s="152" t="s">
        <v>991</v>
      </c>
      <c r="H243" s="153">
        <v>18</v>
      </c>
      <c r="I243" s="376"/>
      <c r="L243" s="150"/>
      <c r="M243" s="154"/>
      <c r="T243" s="155"/>
      <c r="AT243" s="151" t="s">
        <v>137</v>
      </c>
      <c r="AU243" s="151" t="s">
        <v>81</v>
      </c>
      <c r="AV243" s="13" t="s">
        <v>81</v>
      </c>
      <c r="AW243" s="13" t="s">
        <v>28</v>
      </c>
      <c r="AX243" s="13" t="s">
        <v>79</v>
      </c>
      <c r="AY243" s="151" t="s">
        <v>129</v>
      </c>
    </row>
    <row r="244" spans="2:65" s="13" customFormat="1">
      <c r="B244" s="150"/>
      <c r="D244" s="145" t="s">
        <v>137</v>
      </c>
      <c r="F244" s="152" t="s">
        <v>992</v>
      </c>
      <c r="H244" s="153">
        <v>20.7</v>
      </c>
      <c r="I244" s="376"/>
      <c r="L244" s="150"/>
      <c r="M244" s="154"/>
      <c r="T244" s="155"/>
      <c r="AT244" s="151" t="s">
        <v>137</v>
      </c>
      <c r="AU244" s="151" t="s">
        <v>81</v>
      </c>
      <c r="AV244" s="13" t="s">
        <v>81</v>
      </c>
      <c r="AW244" s="13" t="s">
        <v>4</v>
      </c>
      <c r="AX244" s="13" t="s">
        <v>79</v>
      </c>
      <c r="AY244" s="151" t="s">
        <v>129</v>
      </c>
    </row>
    <row r="245" spans="2:65" s="1" customFormat="1" ht="33" customHeight="1">
      <c r="B245" s="28"/>
      <c r="C245" s="132" t="s">
        <v>403</v>
      </c>
      <c r="D245" s="132" t="s">
        <v>131</v>
      </c>
      <c r="E245" s="133" t="s">
        <v>993</v>
      </c>
      <c r="F245" s="134" t="s">
        <v>994</v>
      </c>
      <c r="G245" s="135" t="s">
        <v>664</v>
      </c>
      <c r="H245" s="136">
        <v>2</v>
      </c>
      <c r="I245" s="373"/>
      <c r="J245" s="137">
        <f>ROUND(I245*H245,2)</f>
        <v>0</v>
      </c>
      <c r="K245" s="138"/>
      <c r="L245" s="28"/>
      <c r="M245" s="374" t="s">
        <v>1</v>
      </c>
      <c r="N245" s="139" t="s">
        <v>37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135</v>
      </c>
      <c r="AT245" s="142" t="s">
        <v>131</v>
      </c>
      <c r="AU245" s="142" t="s">
        <v>81</v>
      </c>
      <c r="AY245" s="16" t="s">
        <v>129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79</v>
      </c>
      <c r="BK245" s="143">
        <f>ROUND(I245*H245,2)</f>
        <v>0</v>
      </c>
      <c r="BL245" s="16" t="s">
        <v>135</v>
      </c>
      <c r="BM245" s="142" t="s">
        <v>995</v>
      </c>
    </row>
    <row r="246" spans="2:65" s="1" customFormat="1" ht="19.5">
      <c r="B246" s="28"/>
      <c r="D246" s="145" t="s">
        <v>151</v>
      </c>
      <c r="F246" s="162" t="s">
        <v>996</v>
      </c>
      <c r="I246" s="378"/>
      <c r="L246" s="28"/>
      <c r="M246" s="163"/>
      <c r="T246" s="52"/>
      <c r="AT246" s="16" t="s">
        <v>151</v>
      </c>
      <c r="AU246" s="16" t="s">
        <v>81</v>
      </c>
    </row>
    <row r="247" spans="2:65" s="1" customFormat="1" ht="24.2" customHeight="1">
      <c r="B247" s="28"/>
      <c r="C247" s="132" t="s">
        <v>407</v>
      </c>
      <c r="D247" s="132" t="s">
        <v>131</v>
      </c>
      <c r="E247" s="133" t="s">
        <v>997</v>
      </c>
      <c r="F247" s="134" t="s">
        <v>998</v>
      </c>
      <c r="G247" s="135" t="s">
        <v>664</v>
      </c>
      <c r="H247" s="136">
        <v>1</v>
      </c>
      <c r="I247" s="373"/>
      <c r="J247" s="137">
        <f>ROUND(I247*H247,2)</f>
        <v>0</v>
      </c>
      <c r="K247" s="138"/>
      <c r="L247" s="28"/>
      <c r="M247" s="374" t="s">
        <v>1</v>
      </c>
      <c r="N247" s="139" t="s">
        <v>37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135</v>
      </c>
      <c r="AT247" s="142" t="s">
        <v>131</v>
      </c>
      <c r="AU247" s="142" t="s">
        <v>81</v>
      </c>
      <c r="AY247" s="16" t="s">
        <v>129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79</v>
      </c>
      <c r="BK247" s="143">
        <f>ROUND(I247*H247,2)</f>
        <v>0</v>
      </c>
      <c r="BL247" s="16" t="s">
        <v>135</v>
      </c>
      <c r="BM247" s="142" t="s">
        <v>999</v>
      </c>
    </row>
    <row r="248" spans="2:65" s="1" customFormat="1" ht="19.5">
      <c r="B248" s="28"/>
      <c r="D248" s="145" t="s">
        <v>151</v>
      </c>
      <c r="F248" s="162" t="s">
        <v>996</v>
      </c>
      <c r="I248" s="378"/>
      <c r="L248" s="28"/>
      <c r="M248" s="163"/>
      <c r="T248" s="52"/>
      <c r="AT248" s="16" t="s">
        <v>151</v>
      </c>
      <c r="AU248" s="16" t="s">
        <v>81</v>
      </c>
    </row>
    <row r="249" spans="2:65" s="1" customFormat="1" ht="21.75" customHeight="1">
      <c r="B249" s="28"/>
      <c r="C249" s="132" t="s">
        <v>411</v>
      </c>
      <c r="D249" s="132" t="s">
        <v>131</v>
      </c>
      <c r="E249" s="133" t="s">
        <v>1000</v>
      </c>
      <c r="F249" s="134" t="s">
        <v>1001</v>
      </c>
      <c r="G249" s="135" t="s">
        <v>664</v>
      </c>
      <c r="H249" s="136">
        <v>1</v>
      </c>
      <c r="I249" s="373"/>
      <c r="J249" s="137">
        <f>ROUND(I249*H249,2)</f>
        <v>0</v>
      </c>
      <c r="K249" s="138"/>
      <c r="L249" s="28"/>
      <c r="M249" s="374" t="s">
        <v>1</v>
      </c>
      <c r="N249" s="139" t="s">
        <v>37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135</v>
      </c>
      <c r="AT249" s="142" t="s">
        <v>131</v>
      </c>
      <c r="AU249" s="142" t="s">
        <v>81</v>
      </c>
      <c r="AY249" s="16" t="s">
        <v>129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6" t="s">
        <v>79</v>
      </c>
      <c r="BK249" s="143">
        <f>ROUND(I249*H249,2)</f>
        <v>0</v>
      </c>
      <c r="BL249" s="16" t="s">
        <v>135</v>
      </c>
      <c r="BM249" s="142" t="s">
        <v>1002</v>
      </c>
    </row>
    <row r="250" spans="2:65" s="1" customFormat="1" ht="19.5">
      <c r="B250" s="28"/>
      <c r="D250" s="145" t="s">
        <v>151</v>
      </c>
      <c r="F250" s="162" t="s">
        <v>996</v>
      </c>
      <c r="I250" s="378"/>
      <c r="L250" s="28"/>
      <c r="M250" s="163"/>
      <c r="T250" s="52"/>
      <c r="AT250" s="16" t="s">
        <v>151</v>
      </c>
      <c r="AU250" s="16" t="s">
        <v>81</v>
      </c>
    </row>
    <row r="251" spans="2:65" s="1" customFormat="1" ht="33" customHeight="1">
      <c r="B251" s="28"/>
      <c r="C251" s="132" t="s">
        <v>415</v>
      </c>
      <c r="D251" s="132" t="s">
        <v>131</v>
      </c>
      <c r="E251" s="133" t="s">
        <v>1003</v>
      </c>
      <c r="F251" s="134" t="s">
        <v>1004</v>
      </c>
      <c r="G251" s="135" t="s">
        <v>664</v>
      </c>
      <c r="H251" s="136">
        <v>1</v>
      </c>
      <c r="I251" s="373"/>
      <c r="J251" s="137">
        <f>ROUND(I251*H251,2)</f>
        <v>0</v>
      </c>
      <c r="K251" s="138"/>
      <c r="L251" s="28"/>
      <c r="M251" s="374" t="s">
        <v>1</v>
      </c>
      <c r="N251" s="139" t="s">
        <v>37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135</v>
      </c>
      <c r="AT251" s="142" t="s">
        <v>131</v>
      </c>
      <c r="AU251" s="142" t="s">
        <v>81</v>
      </c>
      <c r="AY251" s="16" t="s">
        <v>129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6" t="s">
        <v>79</v>
      </c>
      <c r="BK251" s="143">
        <f>ROUND(I251*H251,2)</f>
        <v>0</v>
      </c>
      <c r="BL251" s="16" t="s">
        <v>135</v>
      </c>
      <c r="BM251" s="142" t="s">
        <v>1005</v>
      </c>
    </row>
    <row r="252" spans="2:65" s="1" customFormat="1" ht="19.5">
      <c r="B252" s="28"/>
      <c r="D252" s="145" t="s">
        <v>151</v>
      </c>
      <c r="F252" s="162" t="s">
        <v>996</v>
      </c>
      <c r="I252" s="378"/>
      <c r="L252" s="28"/>
      <c r="M252" s="163"/>
      <c r="T252" s="52"/>
      <c r="AT252" s="16" t="s">
        <v>151</v>
      </c>
      <c r="AU252" s="16" t="s">
        <v>81</v>
      </c>
    </row>
    <row r="253" spans="2:65" s="11" customFormat="1" ht="22.9" customHeight="1">
      <c r="B253" s="121"/>
      <c r="D253" s="122" t="s">
        <v>70</v>
      </c>
      <c r="E253" s="130" t="s">
        <v>685</v>
      </c>
      <c r="F253" s="130" t="s">
        <v>686</v>
      </c>
      <c r="I253" s="372"/>
      <c r="J253" s="131">
        <f>BK253</f>
        <v>0</v>
      </c>
      <c r="L253" s="121"/>
      <c r="M253" s="125"/>
      <c r="P253" s="126">
        <f>P254</f>
        <v>0</v>
      </c>
      <c r="R253" s="126">
        <f>R254</f>
        <v>0</v>
      </c>
      <c r="T253" s="127">
        <f>T254</f>
        <v>0</v>
      </c>
      <c r="AR253" s="122" t="s">
        <v>79</v>
      </c>
      <c r="AT253" s="128" t="s">
        <v>70</v>
      </c>
      <c r="AU253" s="128" t="s">
        <v>79</v>
      </c>
      <c r="AY253" s="122" t="s">
        <v>129</v>
      </c>
      <c r="BK253" s="129">
        <f>BK254</f>
        <v>0</v>
      </c>
    </row>
    <row r="254" spans="2:65" s="1" customFormat="1" ht="24.2" customHeight="1">
      <c r="B254" s="28"/>
      <c r="C254" s="132" t="s">
        <v>418</v>
      </c>
      <c r="D254" s="132" t="s">
        <v>131</v>
      </c>
      <c r="E254" s="133" t="s">
        <v>687</v>
      </c>
      <c r="F254" s="134" t="s">
        <v>688</v>
      </c>
      <c r="G254" s="135" t="s">
        <v>273</v>
      </c>
      <c r="H254" s="136">
        <v>36.960999999999999</v>
      </c>
      <c r="I254" s="373"/>
      <c r="J254" s="137">
        <f>ROUND(I254*H254,2)</f>
        <v>0</v>
      </c>
      <c r="K254" s="138"/>
      <c r="L254" s="28"/>
      <c r="M254" s="381" t="s">
        <v>1</v>
      </c>
      <c r="N254" s="173" t="s">
        <v>37</v>
      </c>
      <c r="O254" s="382"/>
      <c r="P254" s="174">
        <f>O254*H254</f>
        <v>0</v>
      </c>
      <c r="Q254" s="174">
        <v>0</v>
      </c>
      <c r="R254" s="174">
        <f>Q254*H254</f>
        <v>0</v>
      </c>
      <c r="S254" s="174">
        <v>0</v>
      </c>
      <c r="T254" s="175">
        <f>S254*H254</f>
        <v>0</v>
      </c>
      <c r="AR254" s="142" t="s">
        <v>135</v>
      </c>
      <c r="AT254" s="142" t="s">
        <v>131</v>
      </c>
      <c r="AU254" s="142" t="s">
        <v>81</v>
      </c>
      <c r="AY254" s="16" t="s">
        <v>129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79</v>
      </c>
      <c r="BK254" s="143">
        <f>ROUND(I254*H254,2)</f>
        <v>0</v>
      </c>
      <c r="BL254" s="16" t="s">
        <v>135</v>
      </c>
      <c r="BM254" s="142" t="s">
        <v>1006</v>
      </c>
    </row>
    <row r="255" spans="2:65" s="1" customFormat="1" ht="6.95" customHeight="1">
      <c r="B255" s="40"/>
      <c r="C255" s="41"/>
      <c r="D255" s="41"/>
      <c r="E255" s="41"/>
      <c r="F255" s="41"/>
      <c r="G255" s="41"/>
      <c r="H255" s="41"/>
      <c r="I255" s="41"/>
      <c r="J255" s="41"/>
      <c r="K255" s="41"/>
      <c r="L255" s="28"/>
    </row>
  </sheetData>
  <sheetProtection algorithmName="SHA-512" hashValue="1PQ1A85ZJsN/T6ab7+lLgWRCuzI/VkGrV03pTdo0b5QuqVW+Nm4XARx2x3ESMa8VTfmYR4+b9q8EPF28b34kvg==" saltValue="X+4ZRXElQwjE5E9jOAxLuoZpCHohd+poRf+mtbrSdfMzaH9KDiXdgP29q2JVhanLatsMT3tJMR+RU9p2zpftrQ==" spinCount="100000" sheet="1" objects="1" scenarios="1" formatColumns="0" formatRows="0" autoFilter="0"/>
  <autoFilter ref="C126:K254" xr:uid="{00000000-0009-0000-0000-000003000000}"/>
  <mergeCells count="12">
    <mergeCell ref="E20:H20"/>
    <mergeCell ref="E29:H29"/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D9CBC-E45B-466C-8FE1-1E71C25735BA}">
  <sheetPr>
    <pageSetUpPr fitToPage="1"/>
  </sheetPr>
  <dimension ref="B2:BM18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97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441" t="str">
        <f>'Rekapitulace stavby'!K6</f>
        <v>Zajištění kapacity a kvality SV Pardubice</v>
      </c>
      <c r="F7" s="442"/>
      <c r="G7" s="442"/>
      <c r="H7" s="442"/>
      <c r="L7" s="19"/>
    </row>
    <row r="8" spans="2:46" ht="12" customHeight="1">
      <c r="B8" s="19"/>
      <c r="D8" s="25" t="s">
        <v>98</v>
      </c>
      <c r="L8" s="19"/>
    </row>
    <row r="9" spans="2:46" s="1" customFormat="1" ht="16.5" customHeight="1">
      <c r="B9" s="28"/>
      <c r="E9" s="441" t="s">
        <v>835</v>
      </c>
      <c r="F9" s="440"/>
      <c r="G9" s="440"/>
      <c r="H9" s="440"/>
      <c r="L9" s="28"/>
    </row>
    <row r="10" spans="2:46" s="1" customFormat="1" ht="12" customHeight="1">
      <c r="B10" s="28"/>
      <c r="D10" s="25" t="s">
        <v>836</v>
      </c>
      <c r="L10" s="28"/>
    </row>
    <row r="11" spans="2:46" s="1" customFormat="1" ht="16.5" customHeight="1">
      <c r="B11" s="28"/>
      <c r="E11" s="426" t="s">
        <v>1444</v>
      </c>
      <c r="F11" s="440"/>
      <c r="G11" s="440"/>
      <c r="H11" s="440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customHeight="1">
      <c r="B14" s="28"/>
      <c r="D14" s="25" t="s">
        <v>18</v>
      </c>
      <c r="F14" s="23" t="s">
        <v>24</v>
      </c>
      <c r="I14" s="25" t="s">
        <v>20</v>
      </c>
      <c r="J14" s="48" t="str">
        <f>'Rekapitulace stavby'!AN8</f>
        <v>21. 2. 2023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5" t="s">
        <v>22</v>
      </c>
      <c r="I16" s="25" t="s">
        <v>23</v>
      </c>
      <c r="J16" s="23" t="str">
        <f>IF('Rekapitulace stavby'!AN10="","",'Rekapitulace stavby'!AN10)</f>
        <v/>
      </c>
      <c r="L16" s="28"/>
    </row>
    <row r="17" spans="2:12" s="1" customFormat="1" ht="18" customHeight="1">
      <c r="B17" s="28"/>
      <c r="E17" s="23" t="str">
        <f>IF('Rekapitulace stavby'!E11="","",'Rekapitulace stavby'!E11)</f>
        <v xml:space="preserve"> </v>
      </c>
      <c r="I17" s="25" t="s">
        <v>25</v>
      </c>
      <c r="J17" s="23" t="str">
        <f>IF('Rekapitulace stavby'!AN11="","",'Rekapitulace stavby'!AN11)</f>
        <v/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5" t="s">
        <v>1088</v>
      </c>
      <c r="I19" s="25" t="s">
        <v>23</v>
      </c>
      <c r="J19" s="370" t="str">
        <f>'Rekapitulace stavby'!AN13</f>
        <v>Vyplň údaj</v>
      </c>
      <c r="L19" s="28"/>
    </row>
    <row r="20" spans="2:12" s="1" customFormat="1" ht="18" customHeight="1">
      <c r="B20" s="28"/>
      <c r="E20" s="443" t="str">
        <f>'Rekapitulace stavby'!E14</f>
        <v>Vyplň údaj</v>
      </c>
      <c r="F20" s="429"/>
      <c r="G20" s="429"/>
      <c r="H20" s="429"/>
      <c r="I20" s="25" t="s">
        <v>25</v>
      </c>
      <c r="J20" s="370" t="str">
        <f>'Rekapitulace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5" t="s">
        <v>26</v>
      </c>
      <c r="I22" s="25" t="s">
        <v>23</v>
      </c>
      <c r="J22" s="23" t="str">
        <f>IF('Rekapitulace stavby'!AN16="","",'Rekapitulace stavby'!AN16)</f>
        <v/>
      </c>
      <c r="L22" s="28"/>
    </row>
    <row r="23" spans="2:12" s="1" customFormat="1" ht="18" customHeight="1">
      <c r="B23" s="28"/>
      <c r="E23" s="23" t="str">
        <f>IF('Rekapitulace stavby'!E17="","",'Rekapitulace stavby'!E17)</f>
        <v>Ing. Jiří Forejtek</v>
      </c>
      <c r="I23" s="25" t="s">
        <v>25</v>
      </c>
      <c r="J23" s="23" t="str">
        <f>IF('Rekapitulace stavby'!AN17="","",'Rekapitulace stavby'!AN17)</f>
        <v/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5" t="s">
        <v>29</v>
      </c>
      <c r="I25" s="25" t="s">
        <v>23</v>
      </c>
      <c r="J25" s="23" t="str">
        <f>IF('Rekapitulace stavby'!AN19="","",'Rekapitulace stavby'!AN19)</f>
        <v/>
      </c>
      <c r="L25" s="28"/>
    </row>
    <row r="26" spans="2:12" s="1" customFormat="1" ht="18" customHeight="1">
      <c r="B26" s="28"/>
      <c r="E26" s="23" t="str">
        <f>IF('Rekapitulace stavby'!E20="","",'Rekapitulace stavby'!E20)</f>
        <v>VIS s.r.o. Hradec Králové</v>
      </c>
      <c r="I26" s="25" t="s">
        <v>25</v>
      </c>
      <c r="J26" s="23" t="str">
        <f>IF('Rekapitulace stavby'!AN20="","",'Rekapitulace stavby'!AN20)</f>
        <v/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5" t="s">
        <v>31</v>
      </c>
      <c r="L28" s="28"/>
    </row>
    <row r="29" spans="2:12" s="7" customFormat="1" ht="16.5" customHeight="1">
      <c r="B29" s="90"/>
      <c r="E29" s="436" t="s">
        <v>1</v>
      </c>
      <c r="F29" s="436"/>
      <c r="G29" s="436"/>
      <c r="H29" s="436"/>
      <c r="L29" s="90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customHeight="1">
      <c r="B32" s="28"/>
      <c r="D32" s="91" t="s">
        <v>32</v>
      </c>
      <c r="J32" s="62">
        <f>ROUND(J128, 2)</f>
        <v>0</v>
      </c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customHeight="1">
      <c r="B34" s="28"/>
      <c r="F34" s="31" t="s">
        <v>34</v>
      </c>
      <c r="I34" s="31" t="s">
        <v>33</v>
      </c>
      <c r="J34" s="31" t="s">
        <v>35</v>
      </c>
      <c r="L34" s="28"/>
    </row>
    <row r="35" spans="2:12" s="1" customFormat="1" ht="14.45" customHeight="1">
      <c r="B35" s="28"/>
      <c r="D35" s="51" t="s">
        <v>36</v>
      </c>
      <c r="E35" s="25" t="s">
        <v>37</v>
      </c>
      <c r="F35" s="82">
        <f>ROUND((SUM(BE128:BE184)),  2)</f>
        <v>0</v>
      </c>
      <c r="I35" s="92">
        <v>0.21</v>
      </c>
      <c r="J35" s="82">
        <f>ROUND(((SUM(BE128:BE184))*I35),  2)</f>
        <v>0</v>
      </c>
      <c r="L35" s="28"/>
    </row>
    <row r="36" spans="2:12" s="1" customFormat="1" ht="14.45" customHeight="1">
      <c r="B36" s="28"/>
      <c r="E36" s="25" t="s">
        <v>38</v>
      </c>
      <c r="F36" s="82">
        <f>ROUND((SUM(BF128:BF184)),  2)</f>
        <v>0</v>
      </c>
      <c r="I36" s="92">
        <v>0.15</v>
      </c>
      <c r="J36" s="82">
        <f>ROUND(((SUM(BF128:BF184))*I36),  2)</f>
        <v>0</v>
      </c>
      <c r="L36" s="28"/>
    </row>
    <row r="37" spans="2:12" s="1" customFormat="1" ht="14.45" hidden="1" customHeight="1">
      <c r="B37" s="28"/>
      <c r="E37" s="25" t="s">
        <v>39</v>
      </c>
      <c r="F37" s="82">
        <f>ROUND((SUM(BG128:BG184)),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40</v>
      </c>
      <c r="F38" s="82">
        <f>ROUND((SUM(BH128:BH184)),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41</v>
      </c>
      <c r="F39" s="82">
        <f>ROUND((SUM(BI128:BI184)),  2)</f>
        <v>0</v>
      </c>
      <c r="I39" s="92">
        <v>0</v>
      </c>
      <c r="J39" s="82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3"/>
      <c r="D41" s="94" t="s">
        <v>42</v>
      </c>
      <c r="E41" s="53"/>
      <c r="F41" s="53"/>
      <c r="G41" s="95" t="s">
        <v>43</v>
      </c>
      <c r="H41" s="96" t="s">
        <v>44</v>
      </c>
      <c r="I41" s="53"/>
      <c r="J41" s="97">
        <f>SUM(J32:J39)</f>
        <v>0</v>
      </c>
      <c r="K41" s="98"/>
      <c r="L41" s="28"/>
    </row>
    <row r="42" spans="2:12" s="1" customFormat="1" ht="14.45" customHeight="1">
      <c r="B42" s="28"/>
      <c r="L42" s="28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47</v>
      </c>
      <c r="E61" s="30"/>
      <c r="F61" s="99" t="s">
        <v>48</v>
      </c>
      <c r="G61" s="39" t="s">
        <v>47</v>
      </c>
      <c r="H61" s="30"/>
      <c r="I61" s="30"/>
      <c r="J61" s="100" t="s">
        <v>48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49</v>
      </c>
      <c r="E65" s="38"/>
      <c r="F65" s="38"/>
      <c r="G65" s="37" t="s">
        <v>1095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47</v>
      </c>
      <c r="E76" s="30"/>
      <c r="F76" s="99" t="s">
        <v>48</v>
      </c>
      <c r="G76" s="39" t="s">
        <v>47</v>
      </c>
      <c r="H76" s="30"/>
      <c r="I76" s="30"/>
      <c r="J76" s="100" t="s">
        <v>48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100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14</v>
      </c>
      <c r="L84" s="28"/>
    </row>
    <row r="85" spans="2:12" s="1" customFormat="1" ht="16.5" customHeight="1">
      <c r="B85" s="28"/>
      <c r="E85" s="441" t="str">
        <f>E7</f>
        <v>Zajištění kapacity a kvality SV Pardubice</v>
      </c>
      <c r="F85" s="442"/>
      <c r="G85" s="442"/>
      <c r="H85" s="442"/>
      <c r="L85" s="28"/>
    </row>
    <row r="86" spans="2:12" ht="12" customHeight="1">
      <c r="B86" s="19"/>
      <c r="C86" s="25" t="s">
        <v>98</v>
      </c>
      <c r="L86" s="19"/>
    </row>
    <row r="87" spans="2:12" s="1" customFormat="1" ht="16.5" customHeight="1">
      <c r="B87" s="28"/>
      <c r="E87" s="441" t="s">
        <v>835</v>
      </c>
      <c r="F87" s="440"/>
      <c r="G87" s="440"/>
      <c r="H87" s="440"/>
      <c r="L87" s="28"/>
    </row>
    <row r="88" spans="2:12" s="1" customFormat="1" ht="12" customHeight="1">
      <c r="B88" s="28"/>
      <c r="C88" s="25" t="s">
        <v>836</v>
      </c>
      <c r="L88" s="28"/>
    </row>
    <row r="89" spans="2:12" s="1" customFormat="1" ht="16.5" customHeight="1">
      <c r="B89" s="28"/>
      <c r="E89" s="426" t="str">
        <f>E11</f>
        <v>SO_03.2 - Přípojka NN dl. 22 m</v>
      </c>
      <c r="F89" s="440"/>
      <c r="G89" s="440"/>
      <c r="H89" s="440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5" t="s">
        <v>18</v>
      </c>
      <c r="F91" s="23" t="str">
        <f>F14</f>
        <v xml:space="preserve"> </v>
      </c>
      <c r="I91" s="25" t="s">
        <v>20</v>
      </c>
      <c r="J91" s="48" t="str">
        <f>IF(J14="","",J14)</f>
        <v>21. 2. 2023</v>
      </c>
      <c r="L91" s="28"/>
    </row>
    <row r="92" spans="2:12" s="1" customFormat="1" ht="6.95" customHeight="1">
      <c r="B92" s="28"/>
      <c r="L92" s="28"/>
    </row>
    <row r="93" spans="2:12" s="1" customFormat="1" ht="15.2" customHeight="1">
      <c r="B93" s="28"/>
      <c r="C93" s="25" t="s">
        <v>22</v>
      </c>
      <c r="F93" s="23" t="str">
        <f>E17</f>
        <v xml:space="preserve"> </v>
      </c>
      <c r="I93" s="25" t="s">
        <v>26</v>
      </c>
      <c r="J93" s="26" t="str">
        <f>E23</f>
        <v>Ing. Jiří Forejtek</v>
      </c>
      <c r="L93" s="28"/>
    </row>
    <row r="94" spans="2:12" s="1" customFormat="1" ht="25.7" customHeight="1">
      <c r="B94" s="28"/>
      <c r="C94" s="25" t="s">
        <v>1088</v>
      </c>
      <c r="F94" s="23" t="str">
        <f>IF(E20="","",E20)</f>
        <v>Vyplň údaj</v>
      </c>
      <c r="I94" s="25" t="s">
        <v>29</v>
      </c>
      <c r="J94" s="26" t="str">
        <f>E26</f>
        <v>VIS s.r.o. Hradec Králové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1" t="s">
        <v>101</v>
      </c>
      <c r="D96" s="93"/>
      <c r="E96" s="93"/>
      <c r="F96" s="93"/>
      <c r="G96" s="93"/>
      <c r="H96" s="93"/>
      <c r="I96" s="93"/>
      <c r="J96" s="102" t="s">
        <v>102</v>
      </c>
      <c r="K96" s="93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3" t="s">
        <v>103</v>
      </c>
      <c r="J98" s="62">
        <f>J128</f>
        <v>0</v>
      </c>
      <c r="L98" s="28"/>
      <c r="AU98" s="16" t="s">
        <v>104</v>
      </c>
    </row>
    <row r="99" spans="2:47" s="8" customFormat="1" ht="24.95" customHeight="1">
      <c r="B99" s="104"/>
      <c r="D99" s="105" t="s">
        <v>105</v>
      </c>
      <c r="E99" s="106"/>
      <c r="F99" s="106"/>
      <c r="G99" s="106"/>
      <c r="H99" s="106"/>
      <c r="I99" s="106"/>
      <c r="J99" s="107">
        <f>J129</f>
        <v>0</v>
      </c>
      <c r="L99" s="104"/>
    </row>
    <row r="100" spans="2:47" s="9" customFormat="1" ht="19.899999999999999" customHeight="1">
      <c r="B100" s="108"/>
      <c r="D100" s="109" t="s">
        <v>838</v>
      </c>
      <c r="E100" s="110"/>
      <c r="F100" s="110"/>
      <c r="G100" s="110"/>
      <c r="H100" s="110"/>
      <c r="I100" s="110"/>
      <c r="J100" s="111">
        <f>J130</f>
        <v>0</v>
      </c>
      <c r="L100" s="108"/>
    </row>
    <row r="101" spans="2:47" s="9" customFormat="1" ht="19.899999999999999" customHeight="1">
      <c r="B101" s="108"/>
      <c r="D101" s="109" t="s">
        <v>108</v>
      </c>
      <c r="E101" s="110"/>
      <c r="F101" s="110"/>
      <c r="G101" s="110"/>
      <c r="H101" s="110"/>
      <c r="I101" s="110"/>
      <c r="J101" s="111">
        <f>J164</f>
        <v>0</v>
      </c>
      <c r="L101" s="108"/>
    </row>
    <row r="102" spans="2:47" s="9" customFormat="1" ht="19.899999999999999" customHeight="1">
      <c r="B102" s="108"/>
      <c r="D102" s="109" t="s">
        <v>109</v>
      </c>
      <c r="E102" s="110"/>
      <c r="F102" s="110"/>
      <c r="G102" s="110"/>
      <c r="H102" s="110"/>
      <c r="I102" s="110"/>
      <c r="J102" s="111">
        <f>J167</f>
        <v>0</v>
      </c>
      <c r="L102" s="108"/>
    </row>
    <row r="103" spans="2:47" s="9" customFormat="1" ht="19.899999999999999" customHeight="1">
      <c r="B103" s="108"/>
      <c r="D103" s="109" t="s">
        <v>110</v>
      </c>
      <c r="E103" s="110"/>
      <c r="F103" s="110"/>
      <c r="G103" s="110"/>
      <c r="H103" s="110"/>
      <c r="I103" s="110"/>
      <c r="J103" s="111">
        <f>J172</f>
        <v>0</v>
      </c>
      <c r="L103" s="108"/>
    </row>
    <row r="104" spans="2:47" s="9" customFormat="1" ht="19.899999999999999" customHeight="1">
      <c r="B104" s="108"/>
      <c r="D104" s="109" t="s">
        <v>692</v>
      </c>
      <c r="E104" s="110"/>
      <c r="F104" s="110"/>
      <c r="G104" s="110"/>
      <c r="H104" s="110"/>
      <c r="I104" s="110"/>
      <c r="J104" s="111">
        <f>J174</f>
        <v>0</v>
      </c>
      <c r="L104" s="108"/>
    </row>
    <row r="105" spans="2:47" s="9" customFormat="1" ht="19.899999999999999" customHeight="1">
      <c r="B105" s="108"/>
      <c r="D105" s="109" t="s">
        <v>694</v>
      </c>
      <c r="E105" s="110"/>
      <c r="F105" s="110"/>
      <c r="G105" s="110"/>
      <c r="H105" s="110"/>
      <c r="I105" s="110"/>
      <c r="J105" s="111">
        <f>J176</f>
        <v>0</v>
      </c>
      <c r="L105" s="108"/>
    </row>
    <row r="106" spans="2:47" s="9" customFormat="1" ht="19.899999999999999" customHeight="1">
      <c r="B106" s="108"/>
      <c r="D106" s="109" t="s">
        <v>113</v>
      </c>
      <c r="E106" s="110"/>
      <c r="F106" s="110"/>
      <c r="G106" s="110"/>
      <c r="H106" s="110"/>
      <c r="I106" s="110"/>
      <c r="J106" s="111">
        <f>J183</f>
        <v>0</v>
      </c>
      <c r="L106" s="108"/>
    </row>
    <row r="107" spans="2:47" s="1" customFormat="1" ht="21.75" customHeight="1">
      <c r="B107" s="28"/>
      <c r="L107" s="28"/>
    </row>
    <row r="108" spans="2:47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47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4.95" customHeight="1">
      <c r="B113" s="28"/>
      <c r="C113" s="20" t="s">
        <v>114</v>
      </c>
      <c r="L113" s="28"/>
    </row>
    <row r="114" spans="2:63" s="1" customFormat="1" ht="6.95" customHeight="1">
      <c r="B114" s="28"/>
      <c r="L114" s="28"/>
    </row>
    <row r="115" spans="2:63" s="1" customFormat="1" ht="12" customHeight="1">
      <c r="B115" s="28"/>
      <c r="C115" s="25" t="s">
        <v>14</v>
      </c>
      <c r="L115" s="28"/>
    </row>
    <row r="116" spans="2:63" s="1" customFormat="1" ht="16.5" customHeight="1">
      <c r="B116" s="28"/>
      <c r="E116" s="441" t="str">
        <f>E7</f>
        <v>Zajištění kapacity a kvality SV Pardubice</v>
      </c>
      <c r="F116" s="442"/>
      <c r="G116" s="442"/>
      <c r="H116" s="442"/>
      <c r="L116" s="28"/>
    </row>
    <row r="117" spans="2:63" ht="12" customHeight="1">
      <c r="B117" s="19"/>
      <c r="C117" s="25" t="s">
        <v>98</v>
      </c>
      <c r="L117" s="19"/>
    </row>
    <row r="118" spans="2:63" s="1" customFormat="1" ht="16.5" customHeight="1">
      <c r="B118" s="28"/>
      <c r="E118" s="441" t="s">
        <v>835</v>
      </c>
      <c r="F118" s="440"/>
      <c r="G118" s="440"/>
      <c r="H118" s="440"/>
      <c r="L118" s="28"/>
    </row>
    <row r="119" spans="2:63" s="1" customFormat="1" ht="12" customHeight="1">
      <c r="B119" s="28"/>
      <c r="C119" s="25" t="s">
        <v>836</v>
      </c>
      <c r="L119" s="28"/>
    </row>
    <row r="120" spans="2:63" s="1" customFormat="1" ht="16.5" customHeight="1">
      <c r="B120" s="28"/>
      <c r="E120" s="426" t="str">
        <f>E11</f>
        <v>SO_03.2 - Přípojka NN dl. 22 m</v>
      </c>
      <c r="F120" s="440"/>
      <c r="G120" s="440"/>
      <c r="H120" s="440"/>
      <c r="L120" s="28"/>
    </row>
    <row r="121" spans="2:63" s="1" customFormat="1" ht="6.95" customHeight="1">
      <c r="B121" s="28"/>
      <c r="L121" s="28"/>
    </row>
    <row r="122" spans="2:63" s="1" customFormat="1" ht="12" customHeight="1">
      <c r="B122" s="28"/>
      <c r="C122" s="25" t="s">
        <v>18</v>
      </c>
      <c r="F122" s="23" t="str">
        <f>F14</f>
        <v xml:space="preserve"> </v>
      </c>
      <c r="I122" s="25" t="s">
        <v>20</v>
      </c>
      <c r="J122" s="48" t="str">
        <f>IF(J14="","",J14)</f>
        <v>21. 2. 2023</v>
      </c>
      <c r="L122" s="28"/>
    </row>
    <row r="123" spans="2:63" s="1" customFormat="1" ht="6.95" customHeight="1">
      <c r="B123" s="28"/>
      <c r="L123" s="28"/>
    </row>
    <row r="124" spans="2:63" s="1" customFormat="1" ht="15.2" customHeight="1">
      <c r="B124" s="28"/>
      <c r="C124" s="25" t="s">
        <v>22</v>
      </c>
      <c r="F124" s="23" t="str">
        <f>E17</f>
        <v xml:space="preserve"> </v>
      </c>
      <c r="I124" s="25" t="s">
        <v>26</v>
      </c>
      <c r="J124" s="26" t="str">
        <f>E23</f>
        <v>Ing. Jiří Forejtek</v>
      </c>
      <c r="L124" s="28"/>
    </row>
    <row r="125" spans="2:63" s="1" customFormat="1" ht="25.7" customHeight="1">
      <c r="B125" s="28"/>
      <c r="C125" s="25" t="s">
        <v>1088</v>
      </c>
      <c r="F125" s="23" t="str">
        <f>IF(E20="","",E20)</f>
        <v>Vyplň údaj</v>
      </c>
      <c r="I125" s="25" t="s">
        <v>29</v>
      </c>
      <c r="J125" s="26" t="str">
        <f>E26</f>
        <v>VIS s.r.o. Hradec Králové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2"/>
      <c r="C127" s="113" t="s">
        <v>115</v>
      </c>
      <c r="D127" s="114" t="s">
        <v>56</v>
      </c>
      <c r="E127" s="114" t="s">
        <v>52</v>
      </c>
      <c r="F127" s="114" t="s">
        <v>53</v>
      </c>
      <c r="G127" s="114" t="s">
        <v>116</v>
      </c>
      <c r="H127" s="114" t="s">
        <v>117</v>
      </c>
      <c r="I127" s="114" t="s">
        <v>118</v>
      </c>
      <c r="J127" s="115" t="s">
        <v>102</v>
      </c>
      <c r="K127" s="116" t="s">
        <v>119</v>
      </c>
      <c r="L127" s="112"/>
      <c r="M127" s="55" t="s">
        <v>1</v>
      </c>
      <c r="N127" s="56" t="s">
        <v>36</v>
      </c>
      <c r="O127" s="56" t="s">
        <v>120</v>
      </c>
      <c r="P127" s="56" t="s">
        <v>121</v>
      </c>
      <c r="Q127" s="56" t="s">
        <v>122</v>
      </c>
      <c r="R127" s="56" t="s">
        <v>123</v>
      </c>
      <c r="S127" s="56" t="s">
        <v>124</v>
      </c>
      <c r="T127" s="57" t="s">
        <v>125</v>
      </c>
    </row>
    <row r="128" spans="2:63" s="1" customFormat="1" ht="22.9" customHeight="1">
      <c r="B128" s="28"/>
      <c r="C128" s="60" t="s">
        <v>126</v>
      </c>
      <c r="J128" s="117">
        <f>BK128</f>
        <v>0</v>
      </c>
      <c r="L128" s="28"/>
      <c r="M128" s="58"/>
      <c r="N128" s="49"/>
      <c r="O128" s="49"/>
      <c r="P128" s="118">
        <f>P129</f>
        <v>0</v>
      </c>
      <c r="Q128" s="49"/>
      <c r="R128" s="118">
        <f>R129</f>
        <v>9.1368130000000018</v>
      </c>
      <c r="S128" s="49"/>
      <c r="T128" s="119">
        <f>T129</f>
        <v>7.1361999999999997</v>
      </c>
      <c r="AT128" s="16" t="s">
        <v>70</v>
      </c>
      <c r="AU128" s="16" t="s">
        <v>104</v>
      </c>
      <c r="BK128" s="120">
        <f>BK129</f>
        <v>0</v>
      </c>
    </row>
    <row r="129" spans="2:65" s="11" customFormat="1" ht="25.9" customHeight="1">
      <c r="B129" s="121"/>
      <c r="D129" s="122" t="s">
        <v>70</v>
      </c>
      <c r="E129" s="123" t="s">
        <v>127</v>
      </c>
      <c r="F129" s="123" t="s">
        <v>128</v>
      </c>
      <c r="I129" s="372"/>
      <c r="J129" s="124">
        <f>BK129</f>
        <v>0</v>
      </c>
      <c r="L129" s="121"/>
      <c r="M129" s="125"/>
      <c r="P129" s="126">
        <f>P130+P164+P167+P172+P174+P176+P183</f>
        <v>0</v>
      </c>
      <c r="R129" s="126">
        <f>R130+R164+R167+R172+R174+R176+R183</f>
        <v>9.1368130000000018</v>
      </c>
      <c r="T129" s="127">
        <f>T130+T164+T167+T172+T174+T176+T183</f>
        <v>7.1361999999999997</v>
      </c>
      <c r="AR129" s="122" t="s">
        <v>79</v>
      </c>
      <c r="AT129" s="128" t="s">
        <v>70</v>
      </c>
      <c r="AU129" s="128" t="s">
        <v>71</v>
      </c>
      <c r="AY129" s="122" t="s">
        <v>129</v>
      </c>
      <c r="BK129" s="129">
        <f>BK130+BK164+BK167+BK172+BK174+BK176+BK183</f>
        <v>0</v>
      </c>
    </row>
    <row r="130" spans="2:65" s="11" customFormat="1" ht="22.9" customHeight="1">
      <c r="B130" s="121"/>
      <c r="D130" s="122" t="s">
        <v>70</v>
      </c>
      <c r="E130" s="130" t="s">
        <v>79</v>
      </c>
      <c r="F130" s="130" t="s">
        <v>839</v>
      </c>
      <c r="I130" s="372"/>
      <c r="J130" s="131">
        <f>BK130</f>
        <v>0</v>
      </c>
      <c r="L130" s="121"/>
      <c r="M130" s="125"/>
      <c r="P130" s="126">
        <f>SUM(P131:P163)</f>
        <v>0</v>
      </c>
      <c r="R130" s="126">
        <f>SUM(R131:R163)</f>
        <v>6.6680290000000007</v>
      </c>
      <c r="T130" s="127">
        <f>SUM(T131:T163)</f>
        <v>7.125</v>
      </c>
      <c r="AR130" s="122" t="s">
        <v>79</v>
      </c>
      <c r="AT130" s="128" t="s">
        <v>70</v>
      </c>
      <c r="AU130" s="128" t="s">
        <v>79</v>
      </c>
      <c r="AY130" s="122" t="s">
        <v>129</v>
      </c>
      <c r="BK130" s="129">
        <f>SUM(BK131:BK163)</f>
        <v>0</v>
      </c>
    </row>
    <row r="131" spans="2:65" s="1" customFormat="1" ht="24.2" customHeight="1">
      <c r="B131" s="28"/>
      <c r="C131" s="132" t="s">
        <v>79</v>
      </c>
      <c r="D131" s="132" t="s">
        <v>131</v>
      </c>
      <c r="E131" s="133" t="s">
        <v>1445</v>
      </c>
      <c r="F131" s="134" t="s">
        <v>1446</v>
      </c>
      <c r="G131" s="135" t="s">
        <v>134</v>
      </c>
      <c r="H131" s="136">
        <v>15</v>
      </c>
      <c r="I131" s="373"/>
      <c r="J131" s="137">
        <f>ROUND(I131*H131,2)</f>
        <v>0</v>
      </c>
      <c r="K131" s="138"/>
      <c r="L131" s="28"/>
      <c r="M131" s="374" t="s">
        <v>1</v>
      </c>
      <c r="N131" s="139" t="s">
        <v>37</v>
      </c>
      <c r="P131" s="140">
        <f>O131*H131</f>
        <v>0</v>
      </c>
      <c r="Q131" s="140">
        <v>0</v>
      </c>
      <c r="R131" s="140">
        <f>Q131*H131</f>
        <v>0</v>
      </c>
      <c r="S131" s="140">
        <v>0.29499999999999998</v>
      </c>
      <c r="T131" s="141">
        <f>S131*H131</f>
        <v>4.4249999999999998</v>
      </c>
      <c r="AR131" s="142" t="s">
        <v>135</v>
      </c>
      <c r="AT131" s="142" t="s">
        <v>131</v>
      </c>
      <c r="AU131" s="142" t="s">
        <v>81</v>
      </c>
      <c r="AY131" s="16" t="s">
        <v>129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79</v>
      </c>
      <c r="BK131" s="143">
        <f>ROUND(I131*H131,2)</f>
        <v>0</v>
      </c>
      <c r="BL131" s="16" t="s">
        <v>135</v>
      </c>
      <c r="BM131" s="142" t="s">
        <v>1447</v>
      </c>
    </row>
    <row r="132" spans="2:65" s="13" customFormat="1">
      <c r="B132" s="150"/>
      <c r="D132" s="145" t="s">
        <v>137</v>
      </c>
      <c r="E132" s="151" t="s">
        <v>1</v>
      </c>
      <c r="F132" s="152" t="s">
        <v>1448</v>
      </c>
      <c r="H132" s="153">
        <v>15</v>
      </c>
      <c r="I132" s="376"/>
      <c r="L132" s="150"/>
      <c r="M132" s="154"/>
      <c r="T132" s="155"/>
      <c r="AT132" s="151" t="s">
        <v>137</v>
      </c>
      <c r="AU132" s="151" t="s">
        <v>81</v>
      </c>
      <c r="AV132" s="13" t="s">
        <v>81</v>
      </c>
      <c r="AW132" s="13" t="s">
        <v>28</v>
      </c>
      <c r="AX132" s="13" t="s">
        <v>79</v>
      </c>
      <c r="AY132" s="151" t="s">
        <v>129</v>
      </c>
    </row>
    <row r="133" spans="2:65" s="1" customFormat="1" ht="24.2" customHeight="1">
      <c r="B133" s="28"/>
      <c r="C133" s="132" t="s">
        <v>81</v>
      </c>
      <c r="D133" s="132" t="s">
        <v>131</v>
      </c>
      <c r="E133" s="133" t="s">
        <v>1449</v>
      </c>
      <c r="F133" s="134" t="s">
        <v>1450</v>
      </c>
      <c r="G133" s="135" t="s">
        <v>134</v>
      </c>
      <c r="H133" s="136">
        <v>15</v>
      </c>
      <c r="I133" s="373"/>
      <c r="J133" s="137">
        <f>ROUND(I133*H133,2)</f>
        <v>0</v>
      </c>
      <c r="K133" s="138"/>
      <c r="L133" s="28"/>
      <c r="M133" s="374" t="s">
        <v>1</v>
      </c>
      <c r="N133" s="139" t="s">
        <v>37</v>
      </c>
      <c r="P133" s="140">
        <f>O133*H133</f>
        <v>0</v>
      </c>
      <c r="Q133" s="140">
        <v>0</v>
      </c>
      <c r="R133" s="140">
        <f>Q133*H133</f>
        <v>0</v>
      </c>
      <c r="S133" s="140">
        <v>0.18</v>
      </c>
      <c r="T133" s="141">
        <f>S133*H133</f>
        <v>2.6999999999999997</v>
      </c>
      <c r="AR133" s="142" t="s">
        <v>135</v>
      </c>
      <c r="AT133" s="142" t="s">
        <v>131</v>
      </c>
      <c r="AU133" s="142" t="s">
        <v>81</v>
      </c>
      <c r="AY133" s="16" t="s">
        <v>129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79</v>
      </c>
      <c r="BK133" s="143">
        <f>ROUND(I133*H133,2)</f>
        <v>0</v>
      </c>
      <c r="BL133" s="16" t="s">
        <v>135</v>
      </c>
      <c r="BM133" s="142" t="s">
        <v>1451</v>
      </c>
    </row>
    <row r="134" spans="2:65" s="1" customFormat="1" ht="24.2" customHeight="1">
      <c r="B134" s="28"/>
      <c r="C134" s="132" t="s">
        <v>144</v>
      </c>
      <c r="D134" s="132" t="s">
        <v>131</v>
      </c>
      <c r="E134" s="133" t="s">
        <v>1452</v>
      </c>
      <c r="F134" s="134" t="s">
        <v>1453</v>
      </c>
      <c r="G134" s="135" t="s">
        <v>169</v>
      </c>
      <c r="H134" s="136">
        <v>1</v>
      </c>
      <c r="I134" s="373"/>
      <c r="J134" s="137">
        <f>ROUND(I134*H134,2)</f>
        <v>0</v>
      </c>
      <c r="K134" s="138"/>
      <c r="L134" s="28"/>
      <c r="M134" s="374" t="s">
        <v>1</v>
      </c>
      <c r="N134" s="139" t="s">
        <v>37</v>
      </c>
      <c r="P134" s="140">
        <f>O134*H134</f>
        <v>0</v>
      </c>
      <c r="Q134" s="140">
        <v>1.269E-2</v>
      </c>
      <c r="R134" s="140">
        <f>Q134*H134</f>
        <v>1.269E-2</v>
      </c>
      <c r="S134" s="140">
        <v>0</v>
      </c>
      <c r="T134" s="141">
        <f>S134*H134</f>
        <v>0</v>
      </c>
      <c r="AR134" s="142" t="s">
        <v>135</v>
      </c>
      <c r="AT134" s="142" t="s">
        <v>131</v>
      </c>
      <c r="AU134" s="142" t="s">
        <v>81</v>
      </c>
      <c r="AY134" s="16" t="s">
        <v>129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79</v>
      </c>
      <c r="BK134" s="143">
        <f>ROUND(I134*H134,2)</f>
        <v>0</v>
      </c>
      <c r="BL134" s="16" t="s">
        <v>135</v>
      </c>
      <c r="BM134" s="142" t="s">
        <v>1454</v>
      </c>
    </row>
    <row r="135" spans="2:65" s="1" customFormat="1" ht="16.5" customHeight="1">
      <c r="B135" s="28"/>
      <c r="C135" s="132" t="s">
        <v>135</v>
      </c>
      <c r="D135" s="132" t="s">
        <v>131</v>
      </c>
      <c r="E135" s="133" t="s">
        <v>167</v>
      </c>
      <c r="F135" s="134" t="s">
        <v>168</v>
      </c>
      <c r="G135" s="135" t="s">
        <v>169</v>
      </c>
      <c r="H135" s="136">
        <v>1</v>
      </c>
      <c r="I135" s="373"/>
      <c r="J135" s="137">
        <f>ROUND(I135*H135,2)</f>
        <v>0</v>
      </c>
      <c r="K135" s="138"/>
      <c r="L135" s="28"/>
      <c r="M135" s="374" t="s">
        <v>1</v>
      </c>
      <c r="N135" s="139" t="s">
        <v>37</v>
      </c>
      <c r="P135" s="140">
        <f>O135*H135</f>
        <v>0</v>
      </c>
      <c r="Q135" s="140">
        <v>3.6900000000000002E-2</v>
      </c>
      <c r="R135" s="140">
        <f>Q135*H135</f>
        <v>3.6900000000000002E-2</v>
      </c>
      <c r="S135" s="140">
        <v>0</v>
      </c>
      <c r="T135" s="141">
        <f>S135*H135</f>
        <v>0</v>
      </c>
      <c r="AR135" s="142" t="s">
        <v>135</v>
      </c>
      <c r="AT135" s="142" t="s">
        <v>131</v>
      </c>
      <c r="AU135" s="142" t="s">
        <v>81</v>
      </c>
      <c r="AY135" s="16" t="s">
        <v>129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79</v>
      </c>
      <c r="BK135" s="143">
        <f>ROUND(I135*H135,2)</f>
        <v>0</v>
      </c>
      <c r="BL135" s="16" t="s">
        <v>135</v>
      </c>
      <c r="BM135" s="142" t="s">
        <v>1455</v>
      </c>
    </row>
    <row r="136" spans="2:65" s="1" customFormat="1" ht="24.2" customHeight="1">
      <c r="B136" s="28"/>
      <c r="C136" s="132" t="s">
        <v>155</v>
      </c>
      <c r="D136" s="132" t="s">
        <v>131</v>
      </c>
      <c r="E136" s="133" t="s">
        <v>844</v>
      </c>
      <c r="F136" s="134" t="s">
        <v>845</v>
      </c>
      <c r="G136" s="135" t="s">
        <v>134</v>
      </c>
      <c r="H136" s="136">
        <v>4.2</v>
      </c>
      <c r="I136" s="373"/>
      <c r="J136" s="137">
        <f>ROUND(I136*H136,2)</f>
        <v>0</v>
      </c>
      <c r="K136" s="138"/>
      <c r="L136" s="28"/>
      <c r="M136" s="374" t="s">
        <v>1</v>
      </c>
      <c r="N136" s="139" t="s">
        <v>37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135</v>
      </c>
      <c r="AT136" s="142" t="s">
        <v>131</v>
      </c>
      <c r="AU136" s="142" t="s">
        <v>81</v>
      </c>
      <c r="AY136" s="16" t="s">
        <v>129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79</v>
      </c>
      <c r="BK136" s="143">
        <f>ROUND(I136*H136,2)</f>
        <v>0</v>
      </c>
      <c r="BL136" s="16" t="s">
        <v>135</v>
      </c>
      <c r="BM136" s="142" t="s">
        <v>846</v>
      </c>
    </row>
    <row r="137" spans="2:65" s="13" customFormat="1">
      <c r="B137" s="150"/>
      <c r="D137" s="145" t="s">
        <v>137</v>
      </c>
      <c r="E137" s="151" t="s">
        <v>1</v>
      </c>
      <c r="F137" s="152" t="s">
        <v>1456</v>
      </c>
      <c r="H137" s="153">
        <v>4.2</v>
      </c>
      <c r="I137" s="376"/>
      <c r="L137" s="150"/>
      <c r="M137" s="154"/>
      <c r="T137" s="155"/>
      <c r="AT137" s="151" t="s">
        <v>137</v>
      </c>
      <c r="AU137" s="151" t="s">
        <v>81</v>
      </c>
      <c r="AV137" s="13" t="s">
        <v>81</v>
      </c>
      <c r="AW137" s="13" t="s">
        <v>28</v>
      </c>
      <c r="AX137" s="13" t="s">
        <v>79</v>
      </c>
      <c r="AY137" s="151" t="s">
        <v>129</v>
      </c>
    </row>
    <row r="138" spans="2:65" s="1" customFormat="1" ht="33" customHeight="1">
      <c r="B138" s="28"/>
      <c r="C138" s="132" t="s">
        <v>160</v>
      </c>
      <c r="D138" s="132" t="s">
        <v>131</v>
      </c>
      <c r="E138" s="133" t="s">
        <v>1008</v>
      </c>
      <c r="F138" s="134" t="s">
        <v>1009</v>
      </c>
      <c r="G138" s="135" t="s">
        <v>197</v>
      </c>
      <c r="H138" s="136">
        <v>5.28</v>
      </c>
      <c r="I138" s="373"/>
      <c r="J138" s="137">
        <f>ROUND(I138*H138,2)</f>
        <v>0</v>
      </c>
      <c r="K138" s="138"/>
      <c r="L138" s="28"/>
      <c r="M138" s="374" t="s">
        <v>1</v>
      </c>
      <c r="N138" s="139" t="s">
        <v>37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135</v>
      </c>
      <c r="AT138" s="142" t="s">
        <v>131</v>
      </c>
      <c r="AU138" s="142" t="s">
        <v>81</v>
      </c>
      <c r="AY138" s="16" t="s">
        <v>129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79</v>
      </c>
      <c r="BK138" s="143">
        <f>ROUND(I138*H138,2)</f>
        <v>0</v>
      </c>
      <c r="BL138" s="16" t="s">
        <v>135</v>
      </c>
      <c r="BM138" s="142" t="s">
        <v>858</v>
      </c>
    </row>
    <row r="139" spans="2:65" s="12" customFormat="1">
      <c r="B139" s="144"/>
      <c r="D139" s="145" t="s">
        <v>137</v>
      </c>
      <c r="E139" s="146" t="s">
        <v>1</v>
      </c>
      <c r="F139" s="147" t="s">
        <v>854</v>
      </c>
      <c r="H139" s="146" t="s">
        <v>1</v>
      </c>
      <c r="I139" s="375"/>
      <c r="L139" s="144"/>
      <c r="M139" s="148"/>
      <c r="T139" s="149"/>
      <c r="AT139" s="146" t="s">
        <v>137</v>
      </c>
      <c r="AU139" s="146" t="s">
        <v>81</v>
      </c>
      <c r="AV139" s="12" t="s">
        <v>79</v>
      </c>
      <c r="AW139" s="12" t="s">
        <v>28</v>
      </c>
      <c r="AX139" s="12" t="s">
        <v>71</v>
      </c>
      <c r="AY139" s="146" t="s">
        <v>129</v>
      </c>
    </row>
    <row r="140" spans="2:65" s="13" customFormat="1">
      <c r="B140" s="150"/>
      <c r="D140" s="145" t="s">
        <v>137</v>
      </c>
      <c r="E140" s="151" t="s">
        <v>1</v>
      </c>
      <c r="F140" s="152" t="s">
        <v>1457</v>
      </c>
      <c r="H140" s="153">
        <v>5.28</v>
      </c>
      <c r="I140" s="376"/>
      <c r="L140" s="150"/>
      <c r="M140" s="154"/>
      <c r="T140" s="155"/>
      <c r="AT140" s="151" t="s">
        <v>137</v>
      </c>
      <c r="AU140" s="151" t="s">
        <v>81</v>
      </c>
      <c r="AV140" s="13" t="s">
        <v>81</v>
      </c>
      <c r="AW140" s="13" t="s">
        <v>28</v>
      </c>
      <c r="AX140" s="13" t="s">
        <v>79</v>
      </c>
      <c r="AY140" s="151" t="s">
        <v>129</v>
      </c>
    </row>
    <row r="141" spans="2:65" s="1" customFormat="1" ht="33" customHeight="1">
      <c r="B141" s="28"/>
      <c r="C141" s="132" t="s">
        <v>166</v>
      </c>
      <c r="D141" s="132" t="s">
        <v>131</v>
      </c>
      <c r="E141" s="133" t="s">
        <v>1011</v>
      </c>
      <c r="F141" s="134" t="s">
        <v>1012</v>
      </c>
      <c r="G141" s="135" t="s">
        <v>197</v>
      </c>
      <c r="H141" s="136">
        <v>5.28</v>
      </c>
      <c r="I141" s="373"/>
      <c r="J141" s="137">
        <f>ROUND(I141*H141,2)</f>
        <v>0</v>
      </c>
      <c r="K141" s="138"/>
      <c r="L141" s="28"/>
      <c r="M141" s="374" t="s">
        <v>1</v>
      </c>
      <c r="N141" s="139" t="s">
        <v>37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135</v>
      </c>
      <c r="AT141" s="142" t="s">
        <v>131</v>
      </c>
      <c r="AU141" s="142" t="s">
        <v>81</v>
      </c>
      <c r="AY141" s="16" t="s">
        <v>129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79</v>
      </c>
      <c r="BK141" s="143">
        <f>ROUND(I141*H141,2)</f>
        <v>0</v>
      </c>
      <c r="BL141" s="16" t="s">
        <v>135</v>
      </c>
      <c r="BM141" s="142" t="s">
        <v>860</v>
      </c>
    </row>
    <row r="142" spans="2:65" s="12" customFormat="1">
      <c r="B142" s="144"/>
      <c r="D142" s="145" t="s">
        <v>137</v>
      </c>
      <c r="E142" s="146" t="s">
        <v>1</v>
      </c>
      <c r="F142" s="147" t="s">
        <v>854</v>
      </c>
      <c r="H142" s="146" t="s">
        <v>1</v>
      </c>
      <c r="I142" s="375"/>
      <c r="L142" s="144"/>
      <c r="M142" s="148"/>
      <c r="T142" s="149"/>
      <c r="AT142" s="146" t="s">
        <v>137</v>
      </c>
      <c r="AU142" s="146" t="s">
        <v>81</v>
      </c>
      <c r="AV142" s="12" t="s">
        <v>79</v>
      </c>
      <c r="AW142" s="12" t="s">
        <v>28</v>
      </c>
      <c r="AX142" s="12" t="s">
        <v>71</v>
      </c>
      <c r="AY142" s="146" t="s">
        <v>129</v>
      </c>
    </row>
    <row r="143" spans="2:65" s="13" customFormat="1">
      <c r="B143" s="150"/>
      <c r="D143" s="145" t="s">
        <v>137</v>
      </c>
      <c r="E143" s="151" t="s">
        <v>1</v>
      </c>
      <c r="F143" s="152" t="s">
        <v>1457</v>
      </c>
      <c r="H143" s="153">
        <v>5.28</v>
      </c>
      <c r="I143" s="376"/>
      <c r="L143" s="150"/>
      <c r="M143" s="154"/>
      <c r="T143" s="155"/>
      <c r="AT143" s="151" t="s">
        <v>137</v>
      </c>
      <c r="AU143" s="151" t="s">
        <v>81</v>
      </c>
      <c r="AV143" s="13" t="s">
        <v>81</v>
      </c>
      <c r="AW143" s="13" t="s">
        <v>28</v>
      </c>
      <c r="AX143" s="13" t="s">
        <v>79</v>
      </c>
      <c r="AY143" s="151" t="s">
        <v>129</v>
      </c>
    </row>
    <row r="144" spans="2:65" s="1" customFormat="1" ht="24.2" customHeight="1">
      <c r="B144" s="28"/>
      <c r="C144" s="132" t="s">
        <v>172</v>
      </c>
      <c r="D144" s="132" t="s">
        <v>131</v>
      </c>
      <c r="E144" s="133" t="s">
        <v>1458</v>
      </c>
      <c r="F144" s="134" t="s">
        <v>196</v>
      </c>
      <c r="G144" s="135" t="s">
        <v>197</v>
      </c>
      <c r="H144" s="136">
        <v>1.92</v>
      </c>
      <c r="I144" s="373"/>
      <c r="J144" s="137">
        <f>ROUND(I144*H144,2)</f>
        <v>0</v>
      </c>
      <c r="K144" s="138"/>
      <c r="L144" s="28"/>
      <c r="M144" s="374" t="s">
        <v>1</v>
      </c>
      <c r="N144" s="139" t="s">
        <v>37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135</v>
      </c>
      <c r="AT144" s="142" t="s">
        <v>131</v>
      </c>
      <c r="AU144" s="142" t="s">
        <v>81</v>
      </c>
      <c r="AY144" s="16" t="s">
        <v>129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79</v>
      </c>
      <c r="BK144" s="143">
        <f>ROUND(I144*H144,2)</f>
        <v>0</v>
      </c>
      <c r="BL144" s="16" t="s">
        <v>135</v>
      </c>
      <c r="BM144" s="142" t="s">
        <v>1459</v>
      </c>
    </row>
    <row r="145" spans="2:65" s="13" customFormat="1">
      <c r="B145" s="150"/>
      <c r="D145" s="145" t="s">
        <v>137</v>
      </c>
      <c r="E145" s="151" t="s">
        <v>1</v>
      </c>
      <c r="F145" s="152" t="s">
        <v>1460</v>
      </c>
      <c r="H145" s="153">
        <v>1.92</v>
      </c>
      <c r="I145" s="376"/>
      <c r="L145" s="150"/>
      <c r="M145" s="154"/>
      <c r="T145" s="155"/>
      <c r="AT145" s="151" t="s">
        <v>137</v>
      </c>
      <c r="AU145" s="151" t="s">
        <v>81</v>
      </c>
      <c r="AV145" s="13" t="s">
        <v>81</v>
      </c>
      <c r="AW145" s="13" t="s">
        <v>28</v>
      </c>
      <c r="AX145" s="13" t="s">
        <v>79</v>
      </c>
      <c r="AY145" s="151" t="s">
        <v>129</v>
      </c>
    </row>
    <row r="146" spans="2:65" s="1" customFormat="1" ht="37.9" customHeight="1">
      <c r="B146" s="28"/>
      <c r="C146" s="132" t="s">
        <v>177</v>
      </c>
      <c r="D146" s="132" t="s">
        <v>131</v>
      </c>
      <c r="E146" s="133" t="s">
        <v>263</v>
      </c>
      <c r="F146" s="134" t="s">
        <v>264</v>
      </c>
      <c r="G146" s="135" t="s">
        <v>197</v>
      </c>
      <c r="H146" s="136">
        <v>5.28</v>
      </c>
      <c r="I146" s="373"/>
      <c r="J146" s="137">
        <f>ROUND(I146*H146,2)</f>
        <v>0</v>
      </c>
      <c r="K146" s="138"/>
      <c r="L146" s="28"/>
      <c r="M146" s="374" t="s">
        <v>1</v>
      </c>
      <c r="N146" s="139" t="s">
        <v>37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135</v>
      </c>
      <c r="AT146" s="142" t="s">
        <v>131</v>
      </c>
      <c r="AU146" s="142" t="s">
        <v>81</v>
      </c>
      <c r="AY146" s="16" t="s">
        <v>129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79</v>
      </c>
      <c r="BK146" s="143">
        <f>ROUND(I146*H146,2)</f>
        <v>0</v>
      </c>
      <c r="BL146" s="16" t="s">
        <v>135</v>
      </c>
      <c r="BM146" s="142" t="s">
        <v>873</v>
      </c>
    </row>
    <row r="147" spans="2:65" s="13" customFormat="1">
      <c r="B147" s="150"/>
      <c r="D147" s="145" t="s">
        <v>137</v>
      </c>
      <c r="E147" s="151" t="s">
        <v>1</v>
      </c>
      <c r="F147" s="152" t="s">
        <v>1461</v>
      </c>
      <c r="H147" s="153">
        <v>5.28</v>
      </c>
      <c r="I147" s="376"/>
      <c r="L147" s="150"/>
      <c r="M147" s="154"/>
      <c r="T147" s="155"/>
      <c r="AT147" s="151" t="s">
        <v>137</v>
      </c>
      <c r="AU147" s="151" t="s">
        <v>81</v>
      </c>
      <c r="AV147" s="13" t="s">
        <v>81</v>
      </c>
      <c r="AW147" s="13" t="s">
        <v>28</v>
      </c>
      <c r="AX147" s="13" t="s">
        <v>79</v>
      </c>
      <c r="AY147" s="151" t="s">
        <v>129</v>
      </c>
    </row>
    <row r="148" spans="2:65" s="1" customFormat="1" ht="37.9" customHeight="1">
      <c r="B148" s="28"/>
      <c r="C148" s="132" t="s">
        <v>182</v>
      </c>
      <c r="D148" s="132" t="s">
        <v>131</v>
      </c>
      <c r="E148" s="133" t="s">
        <v>267</v>
      </c>
      <c r="F148" s="134" t="s">
        <v>268</v>
      </c>
      <c r="G148" s="135" t="s">
        <v>197</v>
      </c>
      <c r="H148" s="136">
        <v>52.8</v>
      </c>
      <c r="I148" s="373"/>
      <c r="J148" s="137">
        <f>ROUND(I148*H148,2)</f>
        <v>0</v>
      </c>
      <c r="K148" s="138"/>
      <c r="L148" s="28"/>
      <c r="M148" s="374" t="s">
        <v>1</v>
      </c>
      <c r="N148" s="139" t="s">
        <v>37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135</v>
      </c>
      <c r="AT148" s="142" t="s">
        <v>131</v>
      </c>
      <c r="AU148" s="142" t="s">
        <v>81</v>
      </c>
      <c r="AY148" s="16" t="s">
        <v>129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79</v>
      </c>
      <c r="BK148" s="143">
        <f>ROUND(I148*H148,2)</f>
        <v>0</v>
      </c>
      <c r="BL148" s="16" t="s">
        <v>135</v>
      </c>
      <c r="BM148" s="142" t="s">
        <v>875</v>
      </c>
    </row>
    <row r="149" spans="2:65" s="13" customFormat="1">
      <c r="B149" s="150"/>
      <c r="D149" s="145" t="s">
        <v>137</v>
      </c>
      <c r="F149" s="152" t="s">
        <v>1462</v>
      </c>
      <c r="H149" s="153">
        <v>52.8</v>
      </c>
      <c r="I149" s="376"/>
      <c r="L149" s="150"/>
      <c r="M149" s="154"/>
      <c r="T149" s="155"/>
      <c r="AT149" s="151" t="s">
        <v>137</v>
      </c>
      <c r="AU149" s="151" t="s">
        <v>81</v>
      </c>
      <c r="AV149" s="13" t="s">
        <v>81</v>
      </c>
      <c r="AW149" s="13" t="s">
        <v>4</v>
      </c>
      <c r="AX149" s="13" t="s">
        <v>79</v>
      </c>
      <c r="AY149" s="151" t="s">
        <v>129</v>
      </c>
    </row>
    <row r="150" spans="2:65" s="1" customFormat="1" ht="16.5" customHeight="1">
      <c r="B150" s="28"/>
      <c r="C150" s="132" t="s">
        <v>186</v>
      </c>
      <c r="D150" s="132" t="s">
        <v>131</v>
      </c>
      <c r="E150" s="133" t="s">
        <v>276</v>
      </c>
      <c r="F150" s="134" t="s">
        <v>277</v>
      </c>
      <c r="G150" s="135" t="s">
        <v>197</v>
      </c>
      <c r="H150" s="136">
        <v>5.28</v>
      </c>
      <c r="I150" s="373"/>
      <c r="J150" s="137">
        <f>ROUND(I150*H150,2)</f>
        <v>0</v>
      </c>
      <c r="K150" s="138"/>
      <c r="L150" s="28"/>
      <c r="M150" s="374" t="s">
        <v>1</v>
      </c>
      <c r="N150" s="139" t="s">
        <v>37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135</v>
      </c>
      <c r="AT150" s="142" t="s">
        <v>131</v>
      </c>
      <c r="AU150" s="142" t="s">
        <v>81</v>
      </c>
      <c r="AY150" s="16" t="s">
        <v>129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79</v>
      </c>
      <c r="BK150" s="143">
        <f>ROUND(I150*H150,2)</f>
        <v>0</v>
      </c>
      <c r="BL150" s="16" t="s">
        <v>135</v>
      </c>
      <c r="BM150" s="142" t="s">
        <v>877</v>
      </c>
    </row>
    <row r="151" spans="2:65" s="1" customFormat="1" ht="24.2" customHeight="1">
      <c r="B151" s="28"/>
      <c r="C151" s="132" t="s">
        <v>194</v>
      </c>
      <c r="D151" s="132" t="s">
        <v>131</v>
      </c>
      <c r="E151" s="133" t="s">
        <v>271</v>
      </c>
      <c r="F151" s="134" t="s">
        <v>272</v>
      </c>
      <c r="G151" s="135" t="s">
        <v>273</v>
      </c>
      <c r="H151" s="136">
        <v>10.824</v>
      </c>
      <c r="I151" s="373"/>
      <c r="J151" s="137">
        <f>ROUND(I151*H151,2)</f>
        <v>0</v>
      </c>
      <c r="K151" s="138"/>
      <c r="L151" s="28"/>
      <c r="M151" s="374" t="s">
        <v>1</v>
      </c>
      <c r="N151" s="139" t="s">
        <v>37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135</v>
      </c>
      <c r="AT151" s="142" t="s">
        <v>131</v>
      </c>
      <c r="AU151" s="142" t="s">
        <v>81</v>
      </c>
      <c r="AY151" s="16" t="s">
        <v>129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79</v>
      </c>
      <c r="BK151" s="143">
        <f>ROUND(I151*H151,2)</f>
        <v>0</v>
      </c>
      <c r="BL151" s="16" t="s">
        <v>135</v>
      </c>
      <c r="BM151" s="142" t="s">
        <v>879</v>
      </c>
    </row>
    <row r="152" spans="2:65" s="13" customFormat="1">
      <c r="B152" s="150"/>
      <c r="D152" s="145" t="s">
        <v>137</v>
      </c>
      <c r="F152" s="152" t="s">
        <v>1463</v>
      </c>
      <c r="H152" s="153">
        <v>10.824</v>
      </c>
      <c r="I152" s="376"/>
      <c r="L152" s="150"/>
      <c r="M152" s="154"/>
      <c r="T152" s="155"/>
      <c r="AT152" s="151" t="s">
        <v>137</v>
      </c>
      <c r="AU152" s="151" t="s">
        <v>81</v>
      </c>
      <c r="AV152" s="13" t="s">
        <v>81</v>
      </c>
      <c r="AW152" s="13" t="s">
        <v>4</v>
      </c>
      <c r="AX152" s="13" t="s">
        <v>79</v>
      </c>
      <c r="AY152" s="151" t="s">
        <v>129</v>
      </c>
    </row>
    <row r="153" spans="2:65" s="1" customFormat="1" ht="24.2" customHeight="1">
      <c r="B153" s="28"/>
      <c r="C153" s="132" t="s">
        <v>200</v>
      </c>
      <c r="D153" s="132" t="s">
        <v>131</v>
      </c>
      <c r="E153" s="133" t="s">
        <v>280</v>
      </c>
      <c r="F153" s="134" t="s">
        <v>281</v>
      </c>
      <c r="G153" s="135" t="s">
        <v>197</v>
      </c>
      <c r="H153" s="136">
        <v>5.28</v>
      </c>
      <c r="I153" s="373"/>
      <c r="J153" s="137">
        <f>ROUND(I153*H153,2)</f>
        <v>0</v>
      </c>
      <c r="K153" s="138"/>
      <c r="L153" s="28"/>
      <c r="M153" s="374" t="s">
        <v>1</v>
      </c>
      <c r="N153" s="139" t="s">
        <v>37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135</v>
      </c>
      <c r="AT153" s="142" t="s">
        <v>131</v>
      </c>
      <c r="AU153" s="142" t="s">
        <v>81</v>
      </c>
      <c r="AY153" s="16" t="s">
        <v>129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79</v>
      </c>
      <c r="BK153" s="143">
        <f>ROUND(I153*H153,2)</f>
        <v>0</v>
      </c>
      <c r="BL153" s="16" t="s">
        <v>135</v>
      </c>
      <c r="BM153" s="142" t="s">
        <v>881</v>
      </c>
    </row>
    <row r="154" spans="2:65" s="12" customFormat="1">
      <c r="B154" s="144"/>
      <c r="D154" s="145" t="s">
        <v>137</v>
      </c>
      <c r="E154" s="146" t="s">
        <v>1</v>
      </c>
      <c r="F154" s="147" t="s">
        <v>1016</v>
      </c>
      <c r="H154" s="146" t="s">
        <v>1</v>
      </c>
      <c r="I154" s="375"/>
      <c r="L154" s="144"/>
      <c r="M154" s="148"/>
      <c r="T154" s="149"/>
      <c r="AT154" s="146" t="s">
        <v>137</v>
      </c>
      <c r="AU154" s="146" t="s">
        <v>81</v>
      </c>
      <c r="AV154" s="12" t="s">
        <v>79</v>
      </c>
      <c r="AW154" s="12" t="s">
        <v>28</v>
      </c>
      <c r="AX154" s="12" t="s">
        <v>71</v>
      </c>
      <c r="AY154" s="146" t="s">
        <v>129</v>
      </c>
    </row>
    <row r="155" spans="2:65" s="13" customFormat="1">
      <c r="B155" s="150"/>
      <c r="D155" s="145" t="s">
        <v>137</v>
      </c>
      <c r="E155" s="151" t="s">
        <v>1</v>
      </c>
      <c r="F155" s="152" t="s">
        <v>1464</v>
      </c>
      <c r="H155" s="153">
        <v>5.28</v>
      </c>
      <c r="I155" s="376"/>
      <c r="L155" s="150"/>
      <c r="M155" s="154"/>
      <c r="T155" s="155"/>
      <c r="AT155" s="151" t="s">
        <v>137</v>
      </c>
      <c r="AU155" s="151" t="s">
        <v>81</v>
      </c>
      <c r="AV155" s="13" t="s">
        <v>81</v>
      </c>
      <c r="AW155" s="13" t="s">
        <v>28</v>
      </c>
      <c r="AX155" s="13" t="s">
        <v>79</v>
      </c>
      <c r="AY155" s="151" t="s">
        <v>129</v>
      </c>
    </row>
    <row r="156" spans="2:65" s="1" customFormat="1" ht="24.2" customHeight="1">
      <c r="B156" s="28"/>
      <c r="C156" s="132" t="s">
        <v>205</v>
      </c>
      <c r="D156" s="132" t="s">
        <v>131</v>
      </c>
      <c r="E156" s="133" t="s">
        <v>292</v>
      </c>
      <c r="F156" s="134" t="s">
        <v>293</v>
      </c>
      <c r="G156" s="135" t="s">
        <v>197</v>
      </c>
      <c r="H156" s="136">
        <v>3.96</v>
      </c>
      <c r="I156" s="373"/>
      <c r="J156" s="137">
        <f>ROUND(I156*H156,2)</f>
        <v>0</v>
      </c>
      <c r="K156" s="138"/>
      <c r="L156" s="28"/>
      <c r="M156" s="374" t="s">
        <v>1</v>
      </c>
      <c r="N156" s="139" t="s">
        <v>37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135</v>
      </c>
      <c r="AT156" s="142" t="s">
        <v>131</v>
      </c>
      <c r="AU156" s="142" t="s">
        <v>81</v>
      </c>
      <c r="AY156" s="16" t="s">
        <v>129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79</v>
      </c>
      <c r="BK156" s="143">
        <f>ROUND(I156*H156,2)</f>
        <v>0</v>
      </c>
      <c r="BL156" s="16" t="s">
        <v>135</v>
      </c>
      <c r="BM156" s="142" t="s">
        <v>884</v>
      </c>
    </row>
    <row r="157" spans="2:65" s="13" customFormat="1">
      <c r="B157" s="150"/>
      <c r="D157" s="145" t="s">
        <v>137</v>
      </c>
      <c r="E157" s="151" t="s">
        <v>1</v>
      </c>
      <c r="F157" s="152" t="s">
        <v>1465</v>
      </c>
      <c r="H157" s="153">
        <v>3.96</v>
      </c>
      <c r="I157" s="376"/>
      <c r="L157" s="150"/>
      <c r="M157" s="154"/>
      <c r="T157" s="155"/>
      <c r="AT157" s="151" t="s">
        <v>137</v>
      </c>
      <c r="AU157" s="151" t="s">
        <v>81</v>
      </c>
      <c r="AV157" s="13" t="s">
        <v>81</v>
      </c>
      <c r="AW157" s="13" t="s">
        <v>28</v>
      </c>
      <c r="AX157" s="13" t="s">
        <v>79</v>
      </c>
      <c r="AY157" s="151" t="s">
        <v>129</v>
      </c>
    </row>
    <row r="158" spans="2:65" s="1" customFormat="1" ht="16.5" customHeight="1">
      <c r="B158" s="28"/>
      <c r="C158" s="164" t="s">
        <v>8</v>
      </c>
      <c r="D158" s="164" t="s">
        <v>285</v>
      </c>
      <c r="E158" s="165" t="s">
        <v>1019</v>
      </c>
      <c r="F158" s="166" t="s">
        <v>1020</v>
      </c>
      <c r="G158" s="167" t="s">
        <v>273</v>
      </c>
      <c r="H158" s="168">
        <v>6.6130000000000004</v>
      </c>
      <c r="I158" s="379"/>
      <c r="J158" s="169">
        <f>ROUND(I158*H158,2)</f>
        <v>0</v>
      </c>
      <c r="K158" s="170"/>
      <c r="L158" s="171"/>
      <c r="M158" s="380" t="s">
        <v>1</v>
      </c>
      <c r="N158" s="172" t="s">
        <v>37</v>
      </c>
      <c r="P158" s="140">
        <f>O158*H158</f>
        <v>0</v>
      </c>
      <c r="Q158" s="140">
        <v>1</v>
      </c>
      <c r="R158" s="140">
        <f>Q158*H158</f>
        <v>6.6130000000000004</v>
      </c>
      <c r="S158" s="140">
        <v>0</v>
      </c>
      <c r="T158" s="141">
        <f>S158*H158</f>
        <v>0</v>
      </c>
      <c r="AR158" s="142" t="s">
        <v>172</v>
      </c>
      <c r="AT158" s="142" t="s">
        <v>285</v>
      </c>
      <c r="AU158" s="142" t="s">
        <v>81</v>
      </c>
      <c r="AY158" s="16" t="s">
        <v>129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79</v>
      </c>
      <c r="BK158" s="143">
        <f>ROUND(I158*H158,2)</f>
        <v>0</v>
      </c>
      <c r="BL158" s="16" t="s">
        <v>135</v>
      </c>
      <c r="BM158" s="142" t="s">
        <v>888</v>
      </c>
    </row>
    <row r="159" spans="2:65" s="13" customFormat="1">
      <c r="B159" s="150"/>
      <c r="D159" s="145" t="s">
        <v>137</v>
      </c>
      <c r="F159" s="152" t="s">
        <v>1466</v>
      </c>
      <c r="H159" s="153">
        <v>6.6130000000000004</v>
      </c>
      <c r="I159" s="376"/>
      <c r="L159" s="150"/>
      <c r="M159" s="154"/>
      <c r="T159" s="155"/>
      <c r="AT159" s="151" t="s">
        <v>137</v>
      </c>
      <c r="AU159" s="151" t="s">
        <v>81</v>
      </c>
      <c r="AV159" s="13" t="s">
        <v>81</v>
      </c>
      <c r="AW159" s="13" t="s">
        <v>4</v>
      </c>
      <c r="AX159" s="13" t="s">
        <v>79</v>
      </c>
      <c r="AY159" s="151" t="s">
        <v>129</v>
      </c>
    </row>
    <row r="160" spans="2:65" s="1" customFormat="1" ht="33" customHeight="1">
      <c r="B160" s="28"/>
      <c r="C160" s="132" t="s">
        <v>217</v>
      </c>
      <c r="D160" s="132" t="s">
        <v>131</v>
      </c>
      <c r="E160" s="133" t="s">
        <v>890</v>
      </c>
      <c r="F160" s="134" t="s">
        <v>891</v>
      </c>
      <c r="G160" s="135" t="s">
        <v>134</v>
      </c>
      <c r="H160" s="136">
        <v>4.2</v>
      </c>
      <c r="I160" s="373"/>
      <c r="J160" s="137">
        <f>ROUND(I160*H160,2)</f>
        <v>0</v>
      </c>
      <c r="K160" s="138"/>
      <c r="L160" s="28"/>
      <c r="M160" s="374" t="s">
        <v>1</v>
      </c>
      <c r="N160" s="139" t="s">
        <v>37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135</v>
      </c>
      <c r="AT160" s="142" t="s">
        <v>131</v>
      </c>
      <c r="AU160" s="142" t="s">
        <v>81</v>
      </c>
      <c r="AY160" s="16" t="s">
        <v>129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79</v>
      </c>
      <c r="BK160" s="143">
        <f>ROUND(I160*H160,2)</f>
        <v>0</v>
      </c>
      <c r="BL160" s="16" t="s">
        <v>135</v>
      </c>
      <c r="BM160" s="142" t="s">
        <v>892</v>
      </c>
    </row>
    <row r="161" spans="2:65" s="1" customFormat="1" ht="16.5" customHeight="1">
      <c r="B161" s="28"/>
      <c r="C161" s="132" t="s">
        <v>222</v>
      </c>
      <c r="D161" s="132" t="s">
        <v>131</v>
      </c>
      <c r="E161" s="133" t="s">
        <v>308</v>
      </c>
      <c r="F161" s="134" t="s">
        <v>309</v>
      </c>
      <c r="G161" s="135" t="s">
        <v>134</v>
      </c>
      <c r="H161" s="136">
        <v>4.2</v>
      </c>
      <c r="I161" s="373"/>
      <c r="J161" s="137">
        <f>ROUND(I161*H161,2)</f>
        <v>0</v>
      </c>
      <c r="K161" s="138"/>
      <c r="L161" s="28"/>
      <c r="M161" s="374" t="s">
        <v>1</v>
      </c>
      <c r="N161" s="139" t="s">
        <v>37</v>
      </c>
      <c r="P161" s="140">
        <f>O161*H161</f>
        <v>0</v>
      </c>
      <c r="Q161" s="140">
        <v>1.2700000000000001E-3</v>
      </c>
      <c r="R161" s="140">
        <f>Q161*H161</f>
        <v>5.3340000000000002E-3</v>
      </c>
      <c r="S161" s="140">
        <v>0</v>
      </c>
      <c r="T161" s="141">
        <f>S161*H161</f>
        <v>0</v>
      </c>
      <c r="AR161" s="142" t="s">
        <v>135</v>
      </c>
      <c r="AT161" s="142" t="s">
        <v>131</v>
      </c>
      <c r="AU161" s="142" t="s">
        <v>81</v>
      </c>
      <c r="AY161" s="16" t="s">
        <v>129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79</v>
      </c>
      <c r="BK161" s="143">
        <f>ROUND(I161*H161,2)</f>
        <v>0</v>
      </c>
      <c r="BL161" s="16" t="s">
        <v>135</v>
      </c>
      <c r="BM161" s="142" t="s">
        <v>893</v>
      </c>
    </row>
    <row r="162" spans="2:65" s="1" customFormat="1" ht="16.5" customHeight="1">
      <c r="B162" s="28"/>
      <c r="C162" s="164" t="s">
        <v>225</v>
      </c>
      <c r="D162" s="164" t="s">
        <v>285</v>
      </c>
      <c r="E162" s="165" t="s">
        <v>894</v>
      </c>
      <c r="F162" s="166" t="s">
        <v>313</v>
      </c>
      <c r="G162" s="167" t="s">
        <v>314</v>
      </c>
      <c r="H162" s="168">
        <v>0.105</v>
      </c>
      <c r="I162" s="379"/>
      <c r="J162" s="169">
        <f>ROUND(I162*H162,2)</f>
        <v>0</v>
      </c>
      <c r="K162" s="170"/>
      <c r="L162" s="171"/>
      <c r="M162" s="380" t="s">
        <v>1</v>
      </c>
      <c r="N162" s="172" t="s">
        <v>37</v>
      </c>
      <c r="P162" s="140">
        <f>O162*H162</f>
        <v>0</v>
      </c>
      <c r="Q162" s="140">
        <v>1E-3</v>
      </c>
      <c r="R162" s="140">
        <f>Q162*H162</f>
        <v>1.05E-4</v>
      </c>
      <c r="S162" s="140">
        <v>0</v>
      </c>
      <c r="T162" s="141">
        <f>S162*H162</f>
        <v>0</v>
      </c>
      <c r="AR162" s="142" t="s">
        <v>172</v>
      </c>
      <c r="AT162" s="142" t="s">
        <v>285</v>
      </c>
      <c r="AU162" s="142" t="s">
        <v>81</v>
      </c>
      <c r="AY162" s="16" t="s">
        <v>129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79</v>
      </c>
      <c r="BK162" s="143">
        <f>ROUND(I162*H162,2)</f>
        <v>0</v>
      </c>
      <c r="BL162" s="16" t="s">
        <v>135</v>
      </c>
      <c r="BM162" s="142" t="s">
        <v>895</v>
      </c>
    </row>
    <row r="163" spans="2:65" s="13" customFormat="1">
      <c r="B163" s="150"/>
      <c r="D163" s="145" t="s">
        <v>137</v>
      </c>
      <c r="F163" s="152" t="s">
        <v>1467</v>
      </c>
      <c r="H163" s="153">
        <v>0.105</v>
      </c>
      <c r="I163" s="376"/>
      <c r="L163" s="150"/>
      <c r="M163" s="154"/>
      <c r="T163" s="155"/>
      <c r="AT163" s="151" t="s">
        <v>137</v>
      </c>
      <c r="AU163" s="151" t="s">
        <v>81</v>
      </c>
      <c r="AV163" s="13" t="s">
        <v>81</v>
      </c>
      <c r="AW163" s="13" t="s">
        <v>4</v>
      </c>
      <c r="AX163" s="13" t="s">
        <v>79</v>
      </c>
      <c r="AY163" s="151" t="s">
        <v>129</v>
      </c>
    </row>
    <row r="164" spans="2:65" s="11" customFormat="1" ht="22.9" customHeight="1">
      <c r="B164" s="121"/>
      <c r="D164" s="122" t="s">
        <v>70</v>
      </c>
      <c r="E164" s="130" t="s">
        <v>135</v>
      </c>
      <c r="F164" s="130" t="s">
        <v>323</v>
      </c>
      <c r="I164" s="372"/>
      <c r="J164" s="131">
        <f>BK164</f>
        <v>0</v>
      </c>
      <c r="L164" s="121"/>
      <c r="M164" s="125"/>
      <c r="P164" s="126">
        <f>SUM(P165:P166)</f>
        <v>0</v>
      </c>
      <c r="R164" s="126">
        <f>SUM(R165:R166)</f>
        <v>0</v>
      </c>
      <c r="T164" s="127">
        <f>SUM(T165:T166)</f>
        <v>0</v>
      </c>
      <c r="AR164" s="122" t="s">
        <v>79</v>
      </c>
      <c r="AT164" s="128" t="s">
        <v>70</v>
      </c>
      <c r="AU164" s="128" t="s">
        <v>79</v>
      </c>
      <c r="AY164" s="122" t="s">
        <v>129</v>
      </c>
      <c r="BK164" s="129">
        <f>SUM(BK165:BK166)</f>
        <v>0</v>
      </c>
    </row>
    <row r="165" spans="2:65" s="1" customFormat="1" ht="16.5" customHeight="1">
      <c r="B165" s="28"/>
      <c r="C165" s="132" t="s">
        <v>229</v>
      </c>
      <c r="D165" s="132" t="s">
        <v>131</v>
      </c>
      <c r="E165" s="133" t="s">
        <v>325</v>
      </c>
      <c r="F165" s="134" t="s">
        <v>326</v>
      </c>
      <c r="G165" s="135" t="s">
        <v>197</v>
      </c>
      <c r="H165" s="136">
        <v>1.32</v>
      </c>
      <c r="I165" s="373"/>
      <c r="J165" s="137">
        <f>ROUND(I165*H165,2)</f>
        <v>0</v>
      </c>
      <c r="K165" s="138"/>
      <c r="L165" s="28"/>
      <c r="M165" s="374" t="s">
        <v>1</v>
      </c>
      <c r="N165" s="139" t="s">
        <v>37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135</v>
      </c>
      <c r="AT165" s="142" t="s">
        <v>131</v>
      </c>
      <c r="AU165" s="142" t="s">
        <v>81</v>
      </c>
      <c r="AY165" s="16" t="s">
        <v>129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79</v>
      </c>
      <c r="BK165" s="143">
        <f>ROUND(I165*H165,2)</f>
        <v>0</v>
      </c>
      <c r="BL165" s="16" t="s">
        <v>135</v>
      </c>
      <c r="BM165" s="142" t="s">
        <v>898</v>
      </c>
    </row>
    <row r="166" spans="2:65" s="13" customFormat="1">
      <c r="B166" s="150"/>
      <c r="D166" s="145" t="s">
        <v>137</v>
      </c>
      <c r="E166" s="151" t="s">
        <v>1</v>
      </c>
      <c r="F166" s="152" t="s">
        <v>1468</v>
      </c>
      <c r="H166" s="153">
        <v>1.32</v>
      </c>
      <c r="I166" s="376"/>
      <c r="L166" s="150"/>
      <c r="M166" s="154"/>
      <c r="T166" s="155"/>
      <c r="AT166" s="151" t="s">
        <v>137</v>
      </c>
      <c r="AU166" s="151" t="s">
        <v>81</v>
      </c>
      <c r="AV166" s="13" t="s">
        <v>81</v>
      </c>
      <c r="AW166" s="13" t="s">
        <v>28</v>
      </c>
      <c r="AX166" s="13" t="s">
        <v>79</v>
      </c>
      <c r="AY166" s="151" t="s">
        <v>129</v>
      </c>
    </row>
    <row r="167" spans="2:65" s="11" customFormat="1" ht="22.9" customHeight="1">
      <c r="B167" s="121"/>
      <c r="D167" s="122" t="s">
        <v>70</v>
      </c>
      <c r="E167" s="130" t="s">
        <v>155</v>
      </c>
      <c r="F167" s="130" t="s">
        <v>341</v>
      </c>
      <c r="I167" s="372"/>
      <c r="J167" s="131">
        <f>BK167</f>
        <v>0</v>
      </c>
      <c r="L167" s="121"/>
      <c r="M167" s="125"/>
      <c r="P167" s="126">
        <f>SUM(P168:P171)</f>
        <v>0</v>
      </c>
      <c r="R167" s="126">
        <f>SUM(R168:R171)</f>
        <v>2.4662999999999999</v>
      </c>
      <c r="T167" s="127">
        <f>SUM(T168:T171)</f>
        <v>0</v>
      </c>
      <c r="AR167" s="122" t="s">
        <v>79</v>
      </c>
      <c r="AT167" s="128" t="s">
        <v>70</v>
      </c>
      <c r="AU167" s="128" t="s">
        <v>79</v>
      </c>
      <c r="AY167" s="122" t="s">
        <v>129</v>
      </c>
      <c r="BK167" s="129">
        <f>SUM(BK168:BK171)</f>
        <v>0</v>
      </c>
    </row>
    <row r="168" spans="2:65" s="1" customFormat="1" ht="24.2" customHeight="1">
      <c r="B168" s="28"/>
      <c r="C168" s="132" t="s">
        <v>233</v>
      </c>
      <c r="D168" s="132" t="s">
        <v>131</v>
      </c>
      <c r="E168" s="133" t="s">
        <v>1469</v>
      </c>
      <c r="F168" s="134" t="s">
        <v>1470</v>
      </c>
      <c r="G168" s="135" t="s">
        <v>134</v>
      </c>
      <c r="H168" s="136">
        <v>15</v>
      </c>
      <c r="I168" s="373"/>
      <c r="J168" s="137">
        <f>ROUND(I168*H168,2)</f>
        <v>0</v>
      </c>
      <c r="K168" s="138"/>
      <c r="L168" s="28"/>
      <c r="M168" s="374" t="s">
        <v>1</v>
      </c>
      <c r="N168" s="139" t="s">
        <v>37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135</v>
      </c>
      <c r="AT168" s="142" t="s">
        <v>131</v>
      </c>
      <c r="AU168" s="142" t="s">
        <v>81</v>
      </c>
      <c r="AY168" s="16" t="s">
        <v>129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79</v>
      </c>
      <c r="BK168" s="143">
        <f>ROUND(I168*H168,2)</f>
        <v>0</v>
      </c>
      <c r="BL168" s="16" t="s">
        <v>135</v>
      </c>
      <c r="BM168" s="142" t="s">
        <v>1471</v>
      </c>
    </row>
    <row r="169" spans="2:65" s="1" customFormat="1" ht="24.2" customHeight="1">
      <c r="B169" s="28"/>
      <c r="C169" s="132" t="s">
        <v>7</v>
      </c>
      <c r="D169" s="132" t="s">
        <v>131</v>
      </c>
      <c r="E169" s="133" t="s">
        <v>1472</v>
      </c>
      <c r="F169" s="134" t="s">
        <v>1473</v>
      </c>
      <c r="G169" s="135" t="s">
        <v>134</v>
      </c>
      <c r="H169" s="136">
        <v>15</v>
      </c>
      <c r="I169" s="373"/>
      <c r="J169" s="137">
        <f>ROUND(I169*H169,2)</f>
        <v>0</v>
      </c>
      <c r="K169" s="138"/>
      <c r="L169" s="28"/>
      <c r="M169" s="374" t="s">
        <v>1</v>
      </c>
      <c r="N169" s="139" t="s">
        <v>37</v>
      </c>
      <c r="P169" s="140">
        <f>O169*H169</f>
        <v>0</v>
      </c>
      <c r="Q169" s="140">
        <v>0.11162</v>
      </c>
      <c r="R169" s="140">
        <f>Q169*H169</f>
        <v>1.6742999999999999</v>
      </c>
      <c r="S169" s="140">
        <v>0</v>
      </c>
      <c r="T169" s="141">
        <f>S169*H169</f>
        <v>0</v>
      </c>
      <c r="AR169" s="142" t="s">
        <v>135</v>
      </c>
      <c r="AT169" s="142" t="s">
        <v>131</v>
      </c>
      <c r="AU169" s="142" t="s">
        <v>81</v>
      </c>
      <c r="AY169" s="16" t="s">
        <v>129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79</v>
      </c>
      <c r="BK169" s="143">
        <f>ROUND(I169*H169,2)</f>
        <v>0</v>
      </c>
      <c r="BL169" s="16" t="s">
        <v>135</v>
      </c>
      <c r="BM169" s="142" t="s">
        <v>1474</v>
      </c>
    </row>
    <row r="170" spans="2:65" s="1" customFormat="1" ht="16.5" customHeight="1">
      <c r="B170" s="28"/>
      <c r="C170" s="164" t="s">
        <v>241</v>
      </c>
      <c r="D170" s="164" t="s">
        <v>285</v>
      </c>
      <c r="E170" s="165" t="s">
        <v>1475</v>
      </c>
      <c r="F170" s="166" t="s">
        <v>1476</v>
      </c>
      <c r="G170" s="167" t="s">
        <v>134</v>
      </c>
      <c r="H170" s="168">
        <v>4.5</v>
      </c>
      <c r="I170" s="379"/>
      <c r="J170" s="169">
        <f>ROUND(I170*H170,2)</f>
        <v>0</v>
      </c>
      <c r="K170" s="170"/>
      <c r="L170" s="171"/>
      <c r="M170" s="380" t="s">
        <v>1</v>
      </c>
      <c r="N170" s="172" t="s">
        <v>37</v>
      </c>
      <c r="P170" s="140">
        <f>O170*H170</f>
        <v>0</v>
      </c>
      <c r="Q170" s="140">
        <v>0.17599999999999999</v>
      </c>
      <c r="R170" s="140">
        <f>Q170*H170</f>
        <v>0.79199999999999993</v>
      </c>
      <c r="S170" s="140">
        <v>0</v>
      </c>
      <c r="T170" s="141">
        <f>S170*H170</f>
        <v>0</v>
      </c>
      <c r="AR170" s="142" t="s">
        <v>172</v>
      </c>
      <c r="AT170" s="142" t="s">
        <v>285</v>
      </c>
      <c r="AU170" s="142" t="s">
        <v>81</v>
      </c>
      <c r="AY170" s="16" t="s">
        <v>129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79</v>
      </c>
      <c r="BK170" s="143">
        <f>ROUND(I170*H170,2)</f>
        <v>0</v>
      </c>
      <c r="BL170" s="16" t="s">
        <v>135</v>
      </c>
      <c r="BM170" s="142" t="s">
        <v>1477</v>
      </c>
    </row>
    <row r="171" spans="2:65" s="13" customFormat="1">
      <c r="B171" s="150"/>
      <c r="D171" s="145" t="s">
        <v>137</v>
      </c>
      <c r="E171" s="151" t="s">
        <v>1</v>
      </c>
      <c r="F171" s="152" t="s">
        <v>1478</v>
      </c>
      <c r="H171" s="153">
        <v>4.5</v>
      </c>
      <c r="I171" s="376"/>
      <c r="L171" s="150"/>
      <c r="M171" s="154"/>
      <c r="T171" s="155"/>
      <c r="AT171" s="151" t="s">
        <v>137</v>
      </c>
      <c r="AU171" s="151" t="s">
        <v>81</v>
      </c>
      <c r="AV171" s="13" t="s">
        <v>81</v>
      </c>
      <c r="AW171" s="13" t="s">
        <v>28</v>
      </c>
      <c r="AX171" s="13" t="s">
        <v>79</v>
      </c>
      <c r="AY171" s="151" t="s">
        <v>129</v>
      </c>
    </row>
    <row r="172" spans="2:65" s="11" customFormat="1" ht="22.9" customHeight="1">
      <c r="B172" s="121"/>
      <c r="D172" s="122" t="s">
        <v>70</v>
      </c>
      <c r="E172" s="130" t="s">
        <v>172</v>
      </c>
      <c r="F172" s="130" t="s">
        <v>373</v>
      </c>
      <c r="I172" s="372"/>
      <c r="J172" s="131">
        <f>BK172</f>
        <v>0</v>
      </c>
      <c r="L172" s="121"/>
      <c r="M172" s="125"/>
      <c r="P172" s="126">
        <f>P173</f>
        <v>0</v>
      </c>
      <c r="R172" s="126">
        <f>R173</f>
        <v>1.5399999999999999E-3</v>
      </c>
      <c r="T172" s="127">
        <f>T173</f>
        <v>0</v>
      </c>
      <c r="AR172" s="122" t="s">
        <v>79</v>
      </c>
      <c r="AT172" s="128" t="s">
        <v>70</v>
      </c>
      <c r="AU172" s="128" t="s">
        <v>79</v>
      </c>
      <c r="AY172" s="122" t="s">
        <v>129</v>
      </c>
      <c r="BK172" s="129">
        <f>BK173</f>
        <v>0</v>
      </c>
    </row>
    <row r="173" spans="2:65" s="1" customFormat="1" ht="21.75" customHeight="1">
      <c r="B173" s="28"/>
      <c r="C173" s="132" t="s">
        <v>246</v>
      </c>
      <c r="D173" s="132" t="s">
        <v>131</v>
      </c>
      <c r="E173" s="133" t="s">
        <v>624</v>
      </c>
      <c r="F173" s="134" t="s">
        <v>625</v>
      </c>
      <c r="G173" s="135" t="s">
        <v>169</v>
      </c>
      <c r="H173" s="136">
        <v>22</v>
      </c>
      <c r="I173" s="373"/>
      <c r="J173" s="137">
        <f>ROUND(I173*H173,2)</f>
        <v>0</v>
      </c>
      <c r="K173" s="138"/>
      <c r="L173" s="28"/>
      <c r="M173" s="374" t="s">
        <v>1</v>
      </c>
      <c r="N173" s="139" t="s">
        <v>37</v>
      </c>
      <c r="P173" s="140">
        <f>O173*H173</f>
        <v>0</v>
      </c>
      <c r="Q173" s="140">
        <v>6.9999999999999994E-5</v>
      </c>
      <c r="R173" s="140">
        <f>Q173*H173</f>
        <v>1.5399999999999999E-3</v>
      </c>
      <c r="S173" s="140">
        <v>0</v>
      </c>
      <c r="T173" s="141">
        <f>S173*H173</f>
        <v>0</v>
      </c>
      <c r="AR173" s="142" t="s">
        <v>135</v>
      </c>
      <c r="AT173" s="142" t="s">
        <v>131</v>
      </c>
      <c r="AU173" s="142" t="s">
        <v>81</v>
      </c>
      <c r="AY173" s="16" t="s">
        <v>129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79</v>
      </c>
      <c r="BK173" s="143">
        <f>ROUND(I173*H173,2)</f>
        <v>0</v>
      </c>
      <c r="BL173" s="16" t="s">
        <v>135</v>
      </c>
      <c r="BM173" s="142" t="s">
        <v>1024</v>
      </c>
    </row>
    <row r="174" spans="2:65" s="11" customFormat="1" ht="22.9" customHeight="1">
      <c r="B174" s="121"/>
      <c r="D174" s="122" t="s">
        <v>70</v>
      </c>
      <c r="E174" s="130" t="s">
        <v>177</v>
      </c>
      <c r="F174" s="130" t="s">
        <v>785</v>
      </c>
      <c r="I174" s="372"/>
      <c r="J174" s="131">
        <f>BK174</f>
        <v>0</v>
      </c>
      <c r="L174" s="121"/>
      <c r="M174" s="125"/>
      <c r="P174" s="126">
        <f>P175</f>
        <v>0</v>
      </c>
      <c r="R174" s="126">
        <f>R175</f>
        <v>9.4400000000000007E-4</v>
      </c>
      <c r="T174" s="127">
        <f>T175</f>
        <v>1.1200000000000002E-2</v>
      </c>
      <c r="AR174" s="122" t="s">
        <v>79</v>
      </c>
      <c r="AT174" s="128" t="s">
        <v>70</v>
      </c>
      <c r="AU174" s="128" t="s">
        <v>79</v>
      </c>
      <c r="AY174" s="122" t="s">
        <v>129</v>
      </c>
      <c r="BK174" s="129">
        <f>BK175</f>
        <v>0</v>
      </c>
    </row>
    <row r="175" spans="2:65" s="1" customFormat="1" ht="24.2" customHeight="1">
      <c r="B175" s="28"/>
      <c r="C175" s="132" t="s">
        <v>250</v>
      </c>
      <c r="D175" s="132" t="s">
        <v>131</v>
      </c>
      <c r="E175" s="133" t="s">
        <v>1479</v>
      </c>
      <c r="F175" s="134" t="s">
        <v>1480</v>
      </c>
      <c r="G175" s="135" t="s">
        <v>169</v>
      </c>
      <c r="H175" s="136">
        <v>0.8</v>
      </c>
      <c r="I175" s="373"/>
      <c r="J175" s="137">
        <f>ROUND(I175*H175,2)</f>
        <v>0</v>
      </c>
      <c r="K175" s="138"/>
      <c r="L175" s="28"/>
      <c r="M175" s="374" t="s">
        <v>1</v>
      </c>
      <c r="N175" s="139" t="s">
        <v>37</v>
      </c>
      <c r="P175" s="140">
        <f>O175*H175</f>
        <v>0</v>
      </c>
      <c r="Q175" s="140">
        <v>1.1800000000000001E-3</v>
      </c>
      <c r="R175" s="140">
        <f>Q175*H175</f>
        <v>9.4400000000000007E-4</v>
      </c>
      <c r="S175" s="140">
        <v>1.4E-2</v>
      </c>
      <c r="T175" s="141">
        <f>S175*H175</f>
        <v>1.1200000000000002E-2</v>
      </c>
      <c r="AR175" s="142" t="s">
        <v>135</v>
      </c>
      <c r="AT175" s="142" t="s">
        <v>131</v>
      </c>
      <c r="AU175" s="142" t="s">
        <v>81</v>
      </c>
      <c r="AY175" s="16" t="s">
        <v>129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79</v>
      </c>
      <c r="BK175" s="143">
        <f>ROUND(I175*H175,2)</f>
        <v>0</v>
      </c>
      <c r="BL175" s="16" t="s">
        <v>135</v>
      </c>
      <c r="BM175" s="142" t="s">
        <v>1481</v>
      </c>
    </row>
    <row r="176" spans="2:65" s="11" customFormat="1" ht="22.9" customHeight="1">
      <c r="B176" s="121"/>
      <c r="D176" s="122" t="s">
        <v>70</v>
      </c>
      <c r="E176" s="130" t="s">
        <v>666</v>
      </c>
      <c r="F176" s="130" t="s">
        <v>814</v>
      </c>
      <c r="I176" s="372"/>
      <c r="J176" s="131">
        <f>BK176</f>
        <v>0</v>
      </c>
      <c r="L176" s="121"/>
      <c r="M176" s="125"/>
      <c r="P176" s="126">
        <f>SUM(P177:P182)</f>
        <v>0</v>
      </c>
      <c r="R176" s="126">
        <f>SUM(R177:R182)</f>
        <v>0</v>
      </c>
      <c r="T176" s="127">
        <f>SUM(T177:T182)</f>
        <v>0</v>
      </c>
      <c r="AR176" s="122" t="s">
        <v>79</v>
      </c>
      <c r="AT176" s="128" t="s">
        <v>70</v>
      </c>
      <c r="AU176" s="128" t="s">
        <v>79</v>
      </c>
      <c r="AY176" s="122" t="s">
        <v>129</v>
      </c>
      <c r="BK176" s="129">
        <f>SUM(BK177:BK182)</f>
        <v>0</v>
      </c>
    </row>
    <row r="177" spans="2:65" s="1" customFormat="1" ht="24.2" customHeight="1">
      <c r="B177" s="28"/>
      <c r="C177" s="132" t="s">
        <v>254</v>
      </c>
      <c r="D177" s="132" t="s">
        <v>131</v>
      </c>
      <c r="E177" s="133" t="s">
        <v>815</v>
      </c>
      <c r="F177" s="134" t="s">
        <v>816</v>
      </c>
      <c r="G177" s="135" t="s">
        <v>273</v>
      </c>
      <c r="H177" s="136">
        <v>5.8090000000000002</v>
      </c>
      <c r="I177" s="373"/>
      <c r="J177" s="137">
        <f>ROUND(I177*H177,2)</f>
        <v>0</v>
      </c>
      <c r="K177" s="138"/>
      <c r="L177" s="28"/>
      <c r="M177" s="374" t="s">
        <v>1</v>
      </c>
      <c r="N177" s="139" t="s">
        <v>37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135</v>
      </c>
      <c r="AT177" s="142" t="s">
        <v>131</v>
      </c>
      <c r="AU177" s="142" t="s">
        <v>81</v>
      </c>
      <c r="AY177" s="16" t="s">
        <v>129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79</v>
      </c>
      <c r="BK177" s="143">
        <f>ROUND(I177*H177,2)</f>
        <v>0</v>
      </c>
      <c r="BL177" s="16" t="s">
        <v>135</v>
      </c>
      <c r="BM177" s="142" t="s">
        <v>1482</v>
      </c>
    </row>
    <row r="178" spans="2:65" s="13" customFormat="1">
      <c r="B178" s="150"/>
      <c r="D178" s="145" t="s">
        <v>137</v>
      </c>
      <c r="E178" s="151" t="s">
        <v>1</v>
      </c>
      <c r="F178" s="152" t="s">
        <v>1483</v>
      </c>
      <c r="H178" s="153">
        <v>5.8090000000000002</v>
      </c>
      <c r="I178" s="376"/>
      <c r="L178" s="150"/>
      <c r="M178" s="154"/>
      <c r="T178" s="155"/>
      <c r="AT178" s="151" t="s">
        <v>137</v>
      </c>
      <c r="AU178" s="151" t="s">
        <v>81</v>
      </c>
      <c r="AV178" s="13" t="s">
        <v>81</v>
      </c>
      <c r="AW178" s="13" t="s">
        <v>28</v>
      </c>
      <c r="AX178" s="13" t="s">
        <v>79</v>
      </c>
      <c r="AY178" s="151" t="s">
        <v>129</v>
      </c>
    </row>
    <row r="179" spans="2:65" s="1" customFormat="1" ht="24.2" customHeight="1">
      <c r="B179" s="28"/>
      <c r="C179" s="132" t="s">
        <v>258</v>
      </c>
      <c r="D179" s="132" t="s">
        <v>131</v>
      </c>
      <c r="E179" s="133" t="s">
        <v>818</v>
      </c>
      <c r="F179" s="134" t="s">
        <v>819</v>
      </c>
      <c r="G179" s="135" t="s">
        <v>273</v>
      </c>
      <c r="H179" s="136">
        <v>110.371</v>
      </c>
      <c r="I179" s="373"/>
      <c r="J179" s="137">
        <f>ROUND(I179*H179,2)</f>
        <v>0</v>
      </c>
      <c r="K179" s="138"/>
      <c r="L179" s="28"/>
      <c r="M179" s="374" t="s">
        <v>1</v>
      </c>
      <c r="N179" s="139" t="s">
        <v>37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135</v>
      </c>
      <c r="AT179" s="142" t="s">
        <v>131</v>
      </c>
      <c r="AU179" s="142" t="s">
        <v>81</v>
      </c>
      <c r="AY179" s="16" t="s">
        <v>129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79</v>
      </c>
      <c r="BK179" s="143">
        <f>ROUND(I179*H179,2)</f>
        <v>0</v>
      </c>
      <c r="BL179" s="16" t="s">
        <v>135</v>
      </c>
      <c r="BM179" s="142" t="s">
        <v>1484</v>
      </c>
    </row>
    <row r="180" spans="2:65" s="13" customFormat="1">
      <c r="B180" s="150"/>
      <c r="D180" s="145" t="s">
        <v>137</v>
      </c>
      <c r="F180" s="152" t="s">
        <v>1485</v>
      </c>
      <c r="H180" s="153">
        <v>110.371</v>
      </c>
      <c r="I180" s="376"/>
      <c r="L180" s="150"/>
      <c r="M180" s="154"/>
      <c r="T180" s="155"/>
      <c r="AT180" s="151" t="s">
        <v>137</v>
      </c>
      <c r="AU180" s="151" t="s">
        <v>81</v>
      </c>
      <c r="AV180" s="13" t="s">
        <v>81</v>
      </c>
      <c r="AW180" s="13" t="s">
        <v>4</v>
      </c>
      <c r="AX180" s="13" t="s">
        <v>79</v>
      </c>
      <c r="AY180" s="151" t="s">
        <v>129</v>
      </c>
    </row>
    <row r="181" spans="2:65" s="1" customFormat="1" ht="33" customHeight="1">
      <c r="B181" s="28"/>
      <c r="C181" s="132" t="s">
        <v>262</v>
      </c>
      <c r="D181" s="132" t="s">
        <v>131</v>
      </c>
      <c r="E181" s="133" t="s">
        <v>821</v>
      </c>
      <c r="F181" s="134" t="s">
        <v>678</v>
      </c>
      <c r="G181" s="135" t="s">
        <v>273</v>
      </c>
      <c r="H181" s="136">
        <v>5.8090000000000002</v>
      </c>
      <c r="I181" s="373"/>
      <c r="J181" s="137">
        <f>ROUND(I181*H181,2)</f>
        <v>0</v>
      </c>
      <c r="K181" s="138"/>
      <c r="L181" s="28"/>
      <c r="M181" s="374" t="s">
        <v>1</v>
      </c>
      <c r="N181" s="139" t="s">
        <v>37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135</v>
      </c>
      <c r="AT181" s="142" t="s">
        <v>131</v>
      </c>
      <c r="AU181" s="142" t="s">
        <v>81</v>
      </c>
      <c r="AY181" s="16" t="s">
        <v>129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79</v>
      </c>
      <c r="BK181" s="143">
        <f>ROUND(I181*H181,2)</f>
        <v>0</v>
      </c>
      <c r="BL181" s="16" t="s">
        <v>135</v>
      </c>
      <c r="BM181" s="142" t="s">
        <v>1486</v>
      </c>
    </row>
    <row r="182" spans="2:65" s="1" customFormat="1" ht="24.2" customHeight="1">
      <c r="B182" s="28"/>
      <c r="C182" s="132" t="s">
        <v>266</v>
      </c>
      <c r="D182" s="132" t="s">
        <v>131</v>
      </c>
      <c r="E182" s="133" t="s">
        <v>1487</v>
      </c>
      <c r="F182" s="134" t="s">
        <v>1488</v>
      </c>
      <c r="G182" s="135" t="s">
        <v>273</v>
      </c>
      <c r="H182" s="136">
        <v>5.8090000000000002</v>
      </c>
      <c r="I182" s="373"/>
      <c r="J182" s="137">
        <f>ROUND(I182*H182,2)</f>
        <v>0</v>
      </c>
      <c r="K182" s="138"/>
      <c r="L182" s="28"/>
      <c r="M182" s="374" t="s">
        <v>1</v>
      </c>
      <c r="N182" s="139" t="s">
        <v>37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135</v>
      </c>
      <c r="AT182" s="142" t="s">
        <v>131</v>
      </c>
      <c r="AU182" s="142" t="s">
        <v>81</v>
      </c>
      <c r="AY182" s="16" t="s">
        <v>129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79</v>
      </c>
      <c r="BK182" s="143">
        <f>ROUND(I182*H182,2)</f>
        <v>0</v>
      </c>
      <c r="BL182" s="16" t="s">
        <v>135</v>
      </c>
      <c r="BM182" s="142" t="s">
        <v>1489</v>
      </c>
    </row>
    <row r="183" spans="2:65" s="11" customFormat="1" ht="22.9" customHeight="1">
      <c r="B183" s="121"/>
      <c r="D183" s="122" t="s">
        <v>70</v>
      </c>
      <c r="E183" s="130" t="s">
        <v>685</v>
      </c>
      <c r="F183" s="130" t="s">
        <v>686</v>
      </c>
      <c r="I183" s="372"/>
      <c r="J183" s="131">
        <f>BK183</f>
        <v>0</v>
      </c>
      <c r="L183" s="121"/>
      <c r="M183" s="125"/>
      <c r="P183" s="126">
        <f>P184</f>
        <v>0</v>
      </c>
      <c r="R183" s="126">
        <f>R184</f>
        <v>0</v>
      </c>
      <c r="T183" s="127">
        <f>T184</f>
        <v>0</v>
      </c>
      <c r="AR183" s="122" t="s">
        <v>79</v>
      </c>
      <c r="AT183" s="128" t="s">
        <v>70</v>
      </c>
      <c r="AU183" s="128" t="s">
        <v>79</v>
      </c>
      <c r="AY183" s="122" t="s">
        <v>129</v>
      </c>
      <c r="BK183" s="129">
        <f>BK184</f>
        <v>0</v>
      </c>
    </row>
    <row r="184" spans="2:65" s="1" customFormat="1" ht="24.2" customHeight="1">
      <c r="B184" s="28"/>
      <c r="C184" s="132" t="s">
        <v>270</v>
      </c>
      <c r="D184" s="132" t="s">
        <v>131</v>
      </c>
      <c r="E184" s="133" t="s">
        <v>1490</v>
      </c>
      <c r="F184" s="134" t="s">
        <v>1491</v>
      </c>
      <c r="G184" s="135" t="s">
        <v>273</v>
      </c>
      <c r="H184" s="136">
        <v>9.1370000000000005</v>
      </c>
      <c r="I184" s="373"/>
      <c r="J184" s="137">
        <f>ROUND(I184*H184,2)</f>
        <v>0</v>
      </c>
      <c r="K184" s="138"/>
      <c r="L184" s="28"/>
      <c r="M184" s="381" t="s">
        <v>1</v>
      </c>
      <c r="N184" s="173" t="s">
        <v>37</v>
      </c>
      <c r="O184" s="382"/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AR184" s="142" t="s">
        <v>135</v>
      </c>
      <c r="AT184" s="142" t="s">
        <v>131</v>
      </c>
      <c r="AU184" s="142" t="s">
        <v>81</v>
      </c>
      <c r="AY184" s="16" t="s">
        <v>129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79</v>
      </c>
      <c r="BK184" s="143">
        <f>ROUND(I184*H184,2)</f>
        <v>0</v>
      </c>
      <c r="BL184" s="16" t="s">
        <v>135</v>
      </c>
      <c r="BM184" s="142" t="s">
        <v>1492</v>
      </c>
    </row>
    <row r="185" spans="2:65" s="1" customFormat="1" ht="6.95" customHeight="1">
      <c r="B185" s="40"/>
      <c r="C185" s="41"/>
      <c r="D185" s="41"/>
      <c r="E185" s="41"/>
      <c r="F185" s="41"/>
      <c r="G185" s="41"/>
      <c r="H185" s="41"/>
      <c r="I185" s="41"/>
      <c r="J185" s="41"/>
      <c r="K185" s="41"/>
      <c r="L185" s="28"/>
    </row>
  </sheetData>
  <sheetProtection algorithmName="SHA-512" hashValue="B98tAI7QfQHILbqCFt6rVV2eiH6vk+M7S2dSWsxRvOlV/mKTCZLUN6NAFJ6wmq+Pii3nTpLPHfPjB+nFbLAICg==" saltValue="ZXKu5DdLX026u/xeY15XKEcWVIly3EY7ib3b4ZCb4yy7vE3AfTRwfzqnoJGiSwzJY0TBzkqUkJwBC6WwfLeHQQ==" spinCount="100000" sheet="1" objects="1" scenarios="1" formatColumns="0" formatRows="0" autoFilter="0"/>
  <autoFilter ref="C127:K184" xr:uid="{00000000-0009-0000-0000-000004000000}"/>
  <mergeCells count="12">
    <mergeCell ref="E20:H20"/>
    <mergeCell ref="E29:H29"/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C781C-E782-4898-9046-FA6EA610FBD5}">
  <sheetPr>
    <pageSetUpPr fitToPage="1"/>
  </sheetPr>
  <dimension ref="B2:BM15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1337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97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441" t="str">
        <f>'Rekapitulace stavby'!K6</f>
        <v>Zajištění kapacity a kvality SV Pardubice</v>
      </c>
      <c r="F7" s="442"/>
      <c r="G7" s="442"/>
      <c r="H7" s="442"/>
      <c r="L7" s="19"/>
    </row>
    <row r="8" spans="2:46" ht="12" customHeight="1">
      <c r="B8" s="19"/>
      <c r="D8" s="25" t="s">
        <v>98</v>
      </c>
      <c r="L8" s="19"/>
    </row>
    <row r="9" spans="2:46" s="1" customFormat="1" ht="16.5" customHeight="1">
      <c r="B9" s="28"/>
      <c r="E9" s="441" t="s">
        <v>835</v>
      </c>
      <c r="F9" s="440"/>
      <c r="G9" s="440"/>
      <c r="H9" s="440"/>
      <c r="L9" s="28"/>
    </row>
    <row r="10" spans="2:46" s="1" customFormat="1" ht="12" customHeight="1">
      <c r="B10" s="28"/>
      <c r="D10" s="25" t="s">
        <v>836</v>
      </c>
      <c r="L10" s="28"/>
    </row>
    <row r="11" spans="2:46" s="1" customFormat="1" ht="16.5" customHeight="1">
      <c r="B11" s="28"/>
      <c r="E11" s="426" t="s">
        <v>1528</v>
      </c>
      <c r="F11" s="440"/>
      <c r="G11" s="440"/>
      <c r="H11" s="440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5" t="s">
        <v>16</v>
      </c>
      <c r="F13" s="23" t="s">
        <v>1</v>
      </c>
      <c r="I13" s="25" t="s">
        <v>17</v>
      </c>
      <c r="J13" s="23" t="s">
        <v>1</v>
      </c>
      <c r="L13" s="28"/>
    </row>
    <row r="14" spans="2:46" s="1" customFormat="1" ht="12" customHeight="1">
      <c r="B14" s="28"/>
      <c r="D14" s="25" t="s">
        <v>18</v>
      </c>
      <c r="F14" s="23" t="s">
        <v>24</v>
      </c>
      <c r="I14" s="25" t="s">
        <v>20</v>
      </c>
      <c r="J14" s="48" t="str">
        <f>'Rekapitulace stavby'!AN8</f>
        <v>21. 2. 2023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5" t="s">
        <v>22</v>
      </c>
      <c r="I16" s="25" t="s">
        <v>23</v>
      </c>
      <c r="J16" s="23" t="str">
        <f>IF('Rekapitulace stavby'!AN10="","",'Rekapitulace stavby'!AN10)</f>
        <v/>
      </c>
      <c r="L16" s="28"/>
    </row>
    <row r="17" spans="2:12" s="1" customFormat="1" ht="18" customHeight="1">
      <c r="B17" s="28"/>
      <c r="E17" s="23" t="str">
        <f>IF('Rekapitulace stavby'!E11="","",'Rekapitulace stavby'!E11)</f>
        <v xml:space="preserve"> </v>
      </c>
      <c r="I17" s="25" t="s">
        <v>25</v>
      </c>
      <c r="J17" s="23" t="str">
        <f>IF('Rekapitulace stavby'!AN11="","",'Rekapitulace stavby'!AN11)</f>
        <v/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5" t="s">
        <v>1088</v>
      </c>
      <c r="I19" s="25" t="s">
        <v>23</v>
      </c>
      <c r="J19" s="370" t="str">
        <f>'Rekapitulace stavby'!AN13</f>
        <v>Vyplň údaj</v>
      </c>
      <c r="L19" s="28"/>
    </row>
    <row r="20" spans="2:12" s="1" customFormat="1" ht="18" customHeight="1">
      <c r="B20" s="28"/>
      <c r="E20" s="443" t="str">
        <f>'Rekapitulace stavby'!E14</f>
        <v>Vyplň údaj</v>
      </c>
      <c r="F20" s="429"/>
      <c r="G20" s="429"/>
      <c r="H20" s="429"/>
      <c r="I20" s="25" t="s">
        <v>25</v>
      </c>
      <c r="J20" s="370" t="str">
        <f>'Rekapitulace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5" t="s">
        <v>26</v>
      </c>
      <c r="I22" s="25" t="s">
        <v>23</v>
      </c>
      <c r="J22" s="23" t="str">
        <f>IF('Rekapitulace stavby'!AN16="","",'Rekapitulace stavby'!AN16)</f>
        <v/>
      </c>
      <c r="L22" s="28"/>
    </row>
    <row r="23" spans="2:12" s="1" customFormat="1" ht="18" customHeight="1">
      <c r="B23" s="28"/>
      <c r="E23" s="23" t="str">
        <f>IF('Rekapitulace stavby'!E17="","",'Rekapitulace stavby'!E17)</f>
        <v>Ing. Jiří Forejtek</v>
      </c>
      <c r="I23" s="25" t="s">
        <v>25</v>
      </c>
      <c r="J23" s="23" t="str">
        <f>IF('Rekapitulace stavby'!AN17="","",'Rekapitulace stavby'!AN17)</f>
        <v/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5" t="s">
        <v>29</v>
      </c>
      <c r="I25" s="25" t="s">
        <v>23</v>
      </c>
      <c r="J25" s="23" t="str">
        <f>IF('Rekapitulace stavby'!AN19="","",'Rekapitulace stavby'!AN19)</f>
        <v/>
      </c>
      <c r="L25" s="28"/>
    </row>
    <row r="26" spans="2:12" s="1" customFormat="1" ht="18" customHeight="1">
      <c r="B26" s="28"/>
      <c r="E26" s="23" t="str">
        <f>IF('Rekapitulace stavby'!E20="","",'Rekapitulace stavby'!E20)</f>
        <v>VIS s.r.o. Hradec Králové</v>
      </c>
      <c r="I26" s="25" t="s">
        <v>25</v>
      </c>
      <c r="J26" s="23" t="str">
        <f>IF('Rekapitulace stavby'!AN20="","",'Rekapitulace stavby'!AN20)</f>
        <v/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5" t="s">
        <v>31</v>
      </c>
      <c r="L28" s="28"/>
    </row>
    <row r="29" spans="2:12" s="7" customFormat="1" ht="16.5" customHeight="1">
      <c r="B29" s="90"/>
      <c r="E29" s="436" t="s">
        <v>1</v>
      </c>
      <c r="F29" s="436"/>
      <c r="G29" s="436"/>
      <c r="H29" s="436"/>
      <c r="L29" s="90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customHeight="1">
      <c r="B32" s="28"/>
      <c r="D32" s="91" t="s">
        <v>32</v>
      </c>
      <c r="J32" s="62">
        <f>ROUND(J124, 2)</f>
        <v>0</v>
      </c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customHeight="1">
      <c r="B34" s="28"/>
      <c r="F34" s="31" t="s">
        <v>34</v>
      </c>
      <c r="I34" s="31" t="s">
        <v>33</v>
      </c>
      <c r="J34" s="31" t="s">
        <v>35</v>
      </c>
      <c r="L34" s="28"/>
    </row>
    <row r="35" spans="2:12" s="1" customFormat="1" ht="14.45" customHeight="1">
      <c r="B35" s="28"/>
      <c r="D35" s="51" t="s">
        <v>36</v>
      </c>
      <c r="E35" s="25" t="s">
        <v>37</v>
      </c>
      <c r="F35" s="82">
        <f>ROUND((SUM(BE124:BE157)),  2)</f>
        <v>0</v>
      </c>
      <c r="I35" s="92">
        <v>0.21</v>
      </c>
      <c r="J35" s="82">
        <f>ROUND(((SUM(BE124:BE157))*I35),  2)</f>
        <v>0</v>
      </c>
      <c r="L35" s="28"/>
    </row>
    <row r="36" spans="2:12" s="1" customFormat="1" ht="14.45" customHeight="1">
      <c r="B36" s="28"/>
      <c r="E36" s="25" t="s">
        <v>38</v>
      </c>
      <c r="F36" s="82">
        <f>ROUND((SUM(BF124:BF157)),  2)</f>
        <v>0</v>
      </c>
      <c r="I36" s="92">
        <v>0.15</v>
      </c>
      <c r="J36" s="82">
        <f>ROUND(((SUM(BF124:BF157))*I36),  2)</f>
        <v>0</v>
      </c>
      <c r="L36" s="28"/>
    </row>
    <row r="37" spans="2:12" s="1" customFormat="1" ht="14.45" hidden="1" customHeight="1">
      <c r="B37" s="28"/>
      <c r="E37" s="25" t="s">
        <v>39</v>
      </c>
      <c r="F37" s="82">
        <f>ROUND((SUM(BG124:BG157)),  2)</f>
        <v>0</v>
      </c>
      <c r="I37" s="92">
        <v>0.21</v>
      </c>
      <c r="J37" s="82">
        <f>0</f>
        <v>0</v>
      </c>
      <c r="L37" s="28"/>
    </row>
    <row r="38" spans="2:12" s="1" customFormat="1" ht="14.45" hidden="1" customHeight="1">
      <c r="B38" s="28"/>
      <c r="E38" s="25" t="s">
        <v>40</v>
      </c>
      <c r="F38" s="82">
        <f>ROUND((SUM(BH124:BH157)),  2)</f>
        <v>0</v>
      </c>
      <c r="I38" s="92">
        <v>0.15</v>
      </c>
      <c r="J38" s="82">
        <f>0</f>
        <v>0</v>
      </c>
      <c r="L38" s="28"/>
    </row>
    <row r="39" spans="2:12" s="1" customFormat="1" ht="14.45" hidden="1" customHeight="1">
      <c r="B39" s="28"/>
      <c r="E39" s="25" t="s">
        <v>41</v>
      </c>
      <c r="F39" s="82">
        <f>ROUND((SUM(BI124:BI157)),  2)</f>
        <v>0</v>
      </c>
      <c r="I39" s="92">
        <v>0</v>
      </c>
      <c r="J39" s="82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3"/>
      <c r="D41" s="94" t="s">
        <v>42</v>
      </c>
      <c r="E41" s="53"/>
      <c r="F41" s="53"/>
      <c r="G41" s="95" t="s">
        <v>43</v>
      </c>
      <c r="H41" s="96" t="s">
        <v>44</v>
      </c>
      <c r="I41" s="53"/>
      <c r="J41" s="97">
        <f>SUM(J32:J39)</f>
        <v>0</v>
      </c>
      <c r="K41" s="98"/>
      <c r="L41" s="28"/>
    </row>
    <row r="42" spans="2:12" s="1" customFormat="1" ht="14.45" customHeight="1">
      <c r="B42" s="28"/>
      <c r="L42" s="28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47</v>
      </c>
      <c r="E61" s="30"/>
      <c r="F61" s="99" t="s">
        <v>48</v>
      </c>
      <c r="G61" s="39" t="s">
        <v>47</v>
      </c>
      <c r="H61" s="30"/>
      <c r="I61" s="30"/>
      <c r="J61" s="100" t="s">
        <v>48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49</v>
      </c>
      <c r="E65" s="38"/>
      <c r="F65" s="38"/>
      <c r="G65" s="37" t="s">
        <v>1095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47</v>
      </c>
      <c r="E76" s="30"/>
      <c r="F76" s="99" t="s">
        <v>48</v>
      </c>
      <c r="G76" s="39" t="s">
        <v>47</v>
      </c>
      <c r="H76" s="30"/>
      <c r="I76" s="30"/>
      <c r="J76" s="100" t="s">
        <v>48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100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14</v>
      </c>
      <c r="L84" s="28"/>
    </row>
    <row r="85" spans="2:12" s="1" customFormat="1" ht="16.5" customHeight="1">
      <c r="B85" s="28"/>
      <c r="E85" s="441" t="str">
        <f>E7</f>
        <v>Zajištění kapacity a kvality SV Pardubice</v>
      </c>
      <c r="F85" s="442"/>
      <c r="G85" s="442"/>
      <c r="H85" s="442"/>
      <c r="L85" s="28"/>
    </row>
    <row r="86" spans="2:12" ht="12" customHeight="1">
      <c r="B86" s="19"/>
      <c r="C86" s="25" t="s">
        <v>98</v>
      </c>
      <c r="L86" s="19"/>
    </row>
    <row r="87" spans="2:12" s="1" customFormat="1" ht="16.5" customHeight="1">
      <c r="B87" s="28"/>
      <c r="E87" s="441" t="s">
        <v>835</v>
      </c>
      <c r="F87" s="440"/>
      <c r="G87" s="440"/>
      <c r="H87" s="440"/>
      <c r="L87" s="28"/>
    </row>
    <row r="88" spans="2:12" s="1" customFormat="1" ht="12" customHeight="1">
      <c r="B88" s="28"/>
      <c r="C88" s="25" t="s">
        <v>836</v>
      </c>
      <c r="L88" s="28"/>
    </row>
    <row r="89" spans="2:12" s="1" customFormat="1" ht="16.5" customHeight="1">
      <c r="B89" s="28"/>
      <c r="E89" s="426" t="str">
        <f>E11</f>
        <v>SO_03.3 - Přípojka NN dl. 45,2 m</v>
      </c>
      <c r="F89" s="440"/>
      <c r="G89" s="440"/>
      <c r="H89" s="440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5" t="s">
        <v>18</v>
      </c>
      <c r="F91" s="23" t="str">
        <f>F14</f>
        <v xml:space="preserve"> </v>
      </c>
      <c r="I91" s="25" t="s">
        <v>20</v>
      </c>
      <c r="J91" s="48" t="str">
        <f>IF(J14="","",J14)</f>
        <v>21. 2. 2023</v>
      </c>
      <c r="L91" s="28"/>
    </row>
    <row r="92" spans="2:12" s="1" customFormat="1" ht="6.95" customHeight="1">
      <c r="B92" s="28"/>
      <c r="L92" s="28"/>
    </row>
    <row r="93" spans="2:12" s="1" customFormat="1" ht="15.2" customHeight="1">
      <c r="B93" s="28"/>
      <c r="C93" s="25" t="s">
        <v>22</v>
      </c>
      <c r="F93" s="23" t="str">
        <f>E17</f>
        <v xml:space="preserve"> </v>
      </c>
      <c r="I93" s="25" t="s">
        <v>26</v>
      </c>
      <c r="J93" s="26" t="str">
        <f>E23</f>
        <v>Ing. Jiří Forejtek</v>
      </c>
      <c r="L93" s="28"/>
    </row>
    <row r="94" spans="2:12" s="1" customFormat="1" ht="25.7" customHeight="1">
      <c r="B94" s="28"/>
      <c r="C94" s="25" t="s">
        <v>1088</v>
      </c>
      <c r="F94" s="23" t="str">
        <f>IF(E20="","",E20)</f>
        <v>Vyplň údaj</v>
      </c>
      <c r="I94" s="25" t="s">
        <v>29</v>
      </c>
      <c r="J94" s="26" t="str">
        <f>E26</f>
        <v>VIS s.r.o. Hradec Králové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1" t="s">
        <v>101</v>
      </c>
      <c r="D96" s="93"/>
      <c r="E96" s="93"/>
      <c r="F96" s="93"/>
      <c r="G96" s="93"/>
      <c r="H96" s="93"/>
      <c r="I96" s="93"/>
      <c r="J96" s="102" t="s">
        <v>102</v>
      </c>
      <c r="K96" s="93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3" t="s">
        <v>103</v>
      </c>
      <c r="J98" s="62">
        <f>J124</f>
        <v>0</v>
      </c>
      <c r="L98" s="28"/>
      <c r="AU98" s="16" t="s">
        <v>104</v>
      </c>
    </row>
    <row r="99" spans="2:47" s="8" customFormat="1" ht="24.95" customHeight="1">
      <c r="B99" s="104"/>
      <c r="D99" s="105" t="s">
        <v>105</v>
      </c>
      <c r="E99" s="106"/>
      <c r="F99" s="106"/>
      <c r="G99" s="106"/>
      <c r="H99" s="106"/>
      <c r="I99" s="106"/>
      <c r="J99" s="107">
        <f>J125</f>
        <v>0</v>
      </c>
      <c r="L99" s="104"/>
    </row>
    <row r="100" spans="2:47" s="9" customFormat="1" ht="19.899999999999999" customHeight="1">
      <c r="B100" s="108"/>
      <c r="D100" s="109" t="s">
        <v>838</v>
      </c>
      <c r="E100" s="110"/>
      <c r="F100" s="110"/>
      <c r="G100" s="110"/>
      <c r="H100" s="110"/>
      <c r="I100" s="110"/>
      <c r="J100" s="111">
        <f>J126</f>
        <v>0</v>
      </c>
      <c r="L100" s="108"/>
    </row>
    <row r="101" spans="2:47" s="9" customFormat="1" ht="19.899999999999999" customHeight="1">
      <c r="B101" s="108"/>
      <c r="D101" s="109" t="s">
        <v>108</v>
      </c>
      <c r="E101" s="110"/>
      <c r="F101" s="110"/>
      <c r="G101" s="110"/>
      <c r="H101" s="110"/>
      <c r="I101" s="110"/>
      <c r="J101" s="111">
        <f>J153</f>
        <v>0</v>
      </c>
      <c r="L101" s="108"/>
    </row>
    <row r="102" spans="2:47" s="9" customFormat="1" ht="19.899999999999999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J156</f>
        <v>0</v>
      </c>
      <c r="L102" s="108"/>
    </row>
    <row r="103" spans="2:47" s="1" customFormat="1" ht="21.75" customHeight="1">
      <c r="B103" s="28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47" s="1" customFormat="1" ht="24.95" customHeight="1">
      <c r="B109" s="28"/>
      <c r="C109" s="20" t="s">
        <v>114</v>
      </c>
      <c r="L109" s="28"/>
    </row>
    <row r="110" spans="2:47" s="1" customFormat="1" ht="6.95" customHeight="1">
      <c r="B110" s="28"/>
      <c r="L110" s="28"/>
    </row>
    <row r="111" spans="2:47" s="1" customFormat="1" ht="12" customHeight="1">
      <c r="B111" s="28"/>
      <c r="C111" s="25" t="s">
        <v>14</v>
      </c>
      <c r="L111" s="28"/>
    </row>
    <row r="112" spans="2:47" s="1" customFormat="1" ht="16.5" customHeight="1">
      <c r="B112" s="28"/>
      <c r="E112" s="441" t="str">
        <f>E7</f>
        <v>Zajištění kapacity a kvality SV Pardubice</v>
      </c>
      <c r="F112" s="442"/>
      <c r="G112" s="442"/>
      <c r="H112" s="442"/>
      <c r="L112" s="28"/>
    </row>
    <row r="113" spans="2:65" ht="12" customHeight="1">
      <c r="B113" s="19"/>
      <c r="C113" s="25" t="s">
        <v>98</v>
      </c>
      <c r="L113" s="19"/>
    </row>
    <row r="114" spans="2:65" s="1" customFormat="1" ht="16.5" customHeight="1">
      <c r="B114" s="28"/>
      <c r="E114" s="441" t="s">
        <v>835</v>
      </c>
      <c r="F114" s="440"/>
      <c r="G114" s="440"/>
      <c r="H114" s="440"/>
      <c r="L114" s="28"/>
    </row>
    <row r="115" spans="2:65" s="1" customFormat="1" ht="12" customHeight="1">
      <c r="B115" s="28"/>
      <c r="C115" s="25" t="s">
        <v>836</v>
      </c>
      <c r="L115" s="28"/>
    </row>
    <row r="116" spans="2:65" s="1" customFormat="1" ht="16.5" customHeight="1">
      <c r="B116" s="28"/>
      <c r="E116" s="426" t="str">
        <f>E11</f>
        <v>SO_03.3 - Přípojka NN dl. 45,2 m</v>
      </c>
      <c r="F116" s="440"/>
      <c r="G116" s="440"/>
      <c r="H116" s="440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5" t="s">
        <v>18</v>
      </c>
      <c r="F118" s="23" t="str">
        <f>F14</f>
        <v xml:space="preserve"> </v>
      </c>
      <c r="I118" s="25" t="s">
        <v>20</v>
      </c>
      <c r="J118" s="48" t="str">
        <f>IF(J14="","",J14)</f>
        <v>21. 2. 2023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5" t="s">
        <v>22</v>
      </c>
      <c r="F120" s="23" t="str">
        <f>E17</f>
        <v xml:space="preserve"> </v>
      </c>
      <c r="I120" s="25" t="s">
        <v>26</v>
      </c>
      <c r="J120" s="26" t="str">
        <f>E23</f>
        <v>Ing. Jiří Forejtek</v>
      </c>
      <c r="L120" s="28"/>
    </row>
    <row r="121" spans="2:65" s="1" customFormat="1" ht="25.7" customHeight="1">
      <c r="B121" s="28"/>
      <c r="C121" s="25" t="s">
        <v>1088</v>
      </c>
      <c r="F121" s="23" t="str">
        <f>IF(E20="","",E20)</f>
        <v>Vyplň údaj</v>
      </c>
      <c r="I121" s="25" t="s">
        <v>29</v>
      </c>
      <c r="J121" s="26" t="str">
        <f>E26</f>
        <v>VIS s.r.o. Hradec Králové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2"/>
      <c r="C123" s="113" t="s">
        <v>115</v>
      </c>
      <c r="D123" s="114" t="s">
        <v>56</v>
      </c>
      <c r="E123" s="114" t="s">
        <v>52</v>
      </c>
      <c r="F123" s="114" t="s">
        <v>53</v>
      </c>
      <c r="G123" s="114" t="s">
        <v>116</v>
      </c>
      <c r="H123" s="114" t="s">
        <v>117</v>
      </c>
      <c r="I123" s="114" t="s">
        <v>118</v>
      </c>
      <c r="J123" s="115" t="s">
        <v>102</v>
      </c>
      <c r="K123" s="116" t="s">
        <v>119</v>
      </c>
      <c r="L123" s="112"/>
      <c r="M123" s="55" t="s">
        <v>1</v>
      </c>
      <c r="N123" s="56" t="s">
        <v>36</v>
      </c>
      <c r="O123" s="56" t="s">
        <v>120</v>
      </c>
      <c r="P123" s="56" t="s">
        <v>121</v>
      </c>
      <c r="Q123" s="56" t="s">
        <v>122</v>
      </c>
      <c r="R123" s="56" t="s">
        <v>123</v>
      </c>
      <c r="S123" s="56" t="s">
        <v>124</v>
      </c>
      <c r="T123" s="57" t="s">
        <v>125</v>
      </c>
    </row>
    <row r="124" spans="2:65" s="1" customFormat="1" ht="22.9" customHeight="1">
      <c r="B124" s="28"/>
      <c r="C124" s="60" t="s">
        <v>126</v>
      </c>
      <c r="J124" s="117">
        <f>BK124</f>
        <v>0</v>
      </c>
      <c r="L124" s="28"/>
      <c r="M124" s="58"/>
      <c r="N124" s="49"/>
      <c r="O124" s="49"/>
      <c r="P124" s="118">
        <f>P125</f>
        <v>0</v>
      </c>
      <c r="Q124" s="49"/>
      <c r="R124" s="118">
        <f>R125</f>
        <v>13.6252844</v>
      </c>
      <c r="S124" s="49"/>
      <c r="T124" s="119">
        <f>T125</f>
        <v>0</v>
      </c>
      <c r="AT124" s="16" t="s">
        <v>70</v>
      </c>
      <c r="AU124" s="16" t="s">
        <v>104</v>
      </c>
      <c r="BK124" s="120">
        <f>BK125</f>
        <v>0</v>
      </c>
    </row>
    <row r="125" spans="2:65" s="11" customFormat="1" ht="25.9" customHeight="1">
      <c r="B125" s="121"/>
      <c r="D125" s="122" t="s">
        <v>70</v>
      </c>
      <c r="E125" s="123" t="s">
        <v>127</v>
      </c>
      <c r="F125" s="123" t="s">
        <v>128</v>
      </c>
      <c r="I125" s="372"/>
      <c r="J125" s="124">
        <f>BK125</f>
        <v>0</v>
      </c>
      <c r="L125" s="121"/>
      <c r="M125" s="125"/>
      <c r="P125" s="126">
        <f>P126+P153+P156</f>
        <v>0</v>
      </c>
      <c r="R125" s="126">
        <f>R126+R153+R156</f>
        <v>13.6252844</v>
      </c>
      <c r="T125" s="127">
        <f>T126+T153+T156</f>
        <v>0</v>
      </c>
      <c r="AR125" s="122" t="s">
        <v>79</v>
      </c>
      <c r="AT125" s="128" t="s">
        <v>70</v>
      </c>
      <c r="AU125" s="128" t="s">
        <v>71</v>
      </c>
      <c r="AY125" s="122" t="s">
        <v>129</v>
      </c>
      <c r="BK125" s="129">
        <f>BK126+BK153+BK156</f>
        <v>0</v>
      </c>
    </row>
    <row r="126" spans="2:65" s="11" customFormat="1" ht="22.9" customHeight="1">
      <c r="B126" s="121"/>
      <c r="D126" s="122" t="s">
        <v>70</v>
      </c>
      <c r="E126" s="130" t="s">
        <v>79</v>
      </c>
      <c r="F126" s="130" t="s">
        <v>839</v>
      </c>
      <c r="I126" s="372"/>
      <c r="J126" s="131">
        <f>BK126</f>
        <v>0</v>
      </c>
      <c r="L126" s="121"/>
      <c r="M126" s="125"/>
      <c r="P126" s="126">
        <f>SUM(P127:P152)</f>
        <v>0</v>
      </c>
      <c r="R126" s="126">
        <f>SUM(R127:R152)</f>
        <v>13.6221204</v>
      </c>
      <c r="T126" s="127">
        <f>SUM(T127:T152)</f>
        <v>0</v>
      </c>
      <c r="AR126" s="122" t="s">
        <v>79</v>
      </c>
      <c r="AT126" s="128" t="s">
        <v>70</v>
      </c>
      <c r="AU126" s="128" t="s">
        <v>79</v>
      </c>
      <c r="AY126" s="122" t="s">
        <v>129</v>
      </c>
      <c r="BK126" s="129">
        <f>SUM(BK127:BK152)</f>
        <v>0</v>
      </c>
    </row>
    <row r="127" spans="2:65" s="1" customFormat="1" ht="24.2" customHeight="1">
      <c r="B127" s="28"/>
      <c r="C127" s="132" t="s">
        <v>79</v>
      </c>
      <c r="D127" s="132" t="s">
        <v>131</v>
      </c>
      <c r="E127" s="133" t="s">
        <v>844</v>
      </c>
      <c r="F127" s="134" t="s">
        <v>845</v>
      </c>
      <c r="G127" s="135" t="s">
        <v>134</v>
      </c>
      <c r="H127" s="136">
        <v>27.12</v>
      </c>
      <c r="I127" s="373"/>
      <c r="J127" s="137">
        <f>ROUND(I127*H127,2)</f>
        <v>0</v>
      </c>
      <c r="K127" s="138"/>
      <c r="L127" s="28"/>
      <c r="M127" s="374" t="s">
        <v>1</v>
      </c>
      <c r="N127" s="139" t="s">
        <v>37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135</v>
      </c>
      <c r="AT127" s="142" t="s">
        <v>131</v>
      </c>
      <c r="AU127" s="142" t="s">
        <v>81</v>
      </c>
      <c r="AY127" s="16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79</v>
      </c>
      <c r="BK127" s="143">
        <f>ROUND(I127*H127,2)</f>
        <v>0</v>
      </c>
      <c r="BL127" s="16" t="s">
        <v>135</v>
      </c>
      <c r="BM127" s="142" t="s">
        <v>846</v>
      </c>
    </row>
    <row r="128" spans="2:65" s="13" customFormat="1">
      <c r="B128" s="150"/>
      <c r="D128" s="145" t="s">
        <v>137</v>
      </c>
      <c r="E128" s="151" t="s">
        <v>1</v>
      </c>
      <c r="F128" s="152" t="s">
        <v>1007</v>
      </c>
      <c r="H128" s="153">
        <v>27.12</v>
      </c>
      <c r="I128" s="376"/>
      <c r="L128" s="150"/>
      <c r="M128" s="154"/>
      <c r="T128" s="155"/>
      <c r="AT128" s="151" t="s">
        <v>137</v>
      </c>
      <c r="AU128" s="151" t="s">
        <v>81</v>
      </c>
      <c r="AV128" s="13" t="s">
        <v>81</v>
      </c>
      <c r="AW128" s="13" t="s">
        <v>28</v>
      </c>
      <c r="AX128" s="13" t="s">
        <v>79</v>
      </c>
      <c r="AY128" s="151" t="s">
        <v>129</v>
      </c>
    </row>
    <row r="129" spans="2:65" s="1" customFormat="1" ht="33" customHeight="1">
      <c r="B129" s="28"/>
      <c r="C129" s="132" t="s">
        <v>81</v>
      </c>
      <c r="D129" s="132" t="s">
        <v>131</v>
      </c>
      <c r="E129" s="133" t="s">
        <v>1008</v>
      </c>
      <c r="F129" s="134" t="s">
        <v>1009</v>
      </c>
      <c r="G129" s="135" t="s">
        <v>197</v>
      </c>
      <c r="H129" s="136">
        <v>10.848000000000001</v>
      </c>
      <c r="I129" s="373"/>
      <c r="J129" s="137">
        <f>ROUND(I129*H129,2)</f>
        <v>0</v>
      </c>
      <c r="K129" s="138"/>
      <c r="L129" s="28"/>
      <c r="M129" s="374" t="s">
        <v>1</v>
      </c>
      <c r="N129" s="139" t="s">
        <v>37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135</v>
      </c>
      <c r="AT129" s="142" t="s">
        <v>131</v>
      </c>
      <c r="AU129" s="142" t="s">
        <v>81</v>
      </c>
      <c r="AY129" s="16" t="s">
        <v>129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79</v>
      </c>
      <c r="BK129" s="143">
        <f>ROUND(I129*H129,2)</f>
        <v>0</v>
      </c>
      <c r="BL129" s="16" t="s">
        <v>135</v>
      </c>
      <c r="BM129" s="142" t="s">
        <v>858</v>
      </c>
    </row>
    <row r="130" spans="2:65" s="12" customFormat="1">
      <c r="B130" s="144"/>
      <c r="D130" s="145" t="s">
        <v>137</v>
      </c>
      <c r="E130" s="146" t="s">
        <v>1</v>
      </c>
      <c r="F130" s="147" t="s">
        <v>854</v>
      </c>
      <c r="H130" s="146" t="s">
        <v>1</v>
      </c>
      <c r="I130" s="375"/>
      <c r="L130" s="144"/>
      <c r="M130" s="148"/>
      <c r="T130" s="149"/>
      <c r="AT130" s="146" t="s">
        <v>137</v>
      </c>
      <c r="AU130" s="146" t="s">
        <v>81</v>
      </c>
      <c r="AV130" s="12" t="s">
        <v>79</v>
      </c>
      <c r="AW130" s="12" t="s">
        <v>28</v>
      </c>
      <c r="AX130" s="12" t="s">
        <v>71</v>
      </c>
      <c r="AY130" s="146" t="s">
        <v>129</v>
      </c>
    </row>
    <row r="131" spans="2:65" s="13" customFormat="1">
      <c r="B131" s="150"/>
      <c r="D131" s="145" t="s">
        <v>137</v>
      </c>
      <c r="E131" s="151" t="s">
        <v>1</v>
      </c>
      <c r="F131" s="152" t="s">
        <v>1010</v>
      </c>
      <c r="H131" s="153">
        <v>10.848000000000001</v>
      </c>
      <c r="I131" s="376"/>
      <c r="L131" s="150"/>
      <c r="M131" s="154"/>
      <c r="T131" s="155"/>
      <c r="AT131" s="151" t="s">
        <v>137</v>
      </c>
      <c r="AU131" s="151" t="s">
        <v>81</v>
      </c>
      <c r="AV131" s="13" t="s">
        <v>81</v>
      </c>
      <c r="AW131" s="13" t="s">
        <v>28</v>
      </c>
      <c r="AX131" s="13" t="s">
        <v>79</v>
      </c>
      <c r="AY131" s="151" t="s">
        <v>129</v>
      </c>
    </row>
    <row r="132" spans="2:65" s="1" customFormat="1" ht="33" customHeight="1">
      <c r="B132" s="28"/>
      <c r="C132" s="132" t="s">
        <v>144</v>
      </c>
      <c r="D132" s="132" t="s">
        <v>131</v>
      </c>
      <c r="E132" s="133" t="s">
        <v>1011</v>
      </c>
      <c r="F132" s="134" t="s">
        <v>1012</v>
      </c>
      <c r="G132" s="135" t="s">
        <v>197</v>
      </c>
      <c r="H132" s="136">
        <v>10.848000000000001</v>
      </c>
      <c r="I132" s="373"/>
      <c r="J132" s="137">
        <f>ROUND(I132*H132,2)</f>
        <v>0</v>
      </c>
      <c r="K132" s="138"/>
      <c r="L132" s="28"/>
      <c r="M132" s="374" t="s">
        <v>1</v>
      </c>
      <c r="N132" s="139" t="s">
        <v>37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135</v>
      </c>
      <c r="AT132" s="142" t="s">
        <v>131</v>
      </c>
      <c r="AU132" s="142" t="s">
        <v>81</v>
      </c>
      <c r="AY132" s="16" t="s">
        <v>129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79</v>
      </c>
      <c r="BK132" s="143">
        <f>ROUND(I132*H132,2)</f>
        <v>0</v>
      </c>
      <c r="BL132" s="16" t="s">
        <v>135</v>
      </c>
      <c r="BM132" s="142" t="s">
        <v>860</v>
      </c>
    </row>
    <row r="133" spans="2:65" s="12" customFormat="1">
      <c r="B133" s="144"/>
      <c r="D133" s="145" t="s">
        <v>137</v>
      </c>
      <c r="E133" s="146" t="s">
        <v>1</v>
      </c>
      <c r="F133" s="147" t="s">
        <v>854</v>
      </c>
      <c r="H133" s="146" t="s">
        <v>1</v>
      </c>
      <c r="I133" s="375"/>
      <c r="L133" s="144"/>
      <c r="M133" s="148"/>
      <c r="T133" s="149"/>
      <c r="AT133" s="146" t="s">
        <v>137</v>
      </c>
      <c r="AU133" s="146" t="s">
        <v>81</v>
      </c>
      <c r="AV133" s="12" t="s">
        <v>79</v>
      </c>
      <c r="AW133" s="12" t="s">
        <v>28</v>
      </c>
      <c r="AX133" s="12" t="s">
        <v>71</v>
      </c>
      <c r="AY133" s="146" t="s">
        <v>129</v>
      </c>
    </row>
    <row r="134" spans="2:65" s="13" customFormat="1">
      <c r="B134" s="150"/>
      <c r="D134" s="145" t="s">
        <v>137</v>
      </c>
      <c r="E134" s="151" t="s">
        <v>1</v>
      </c>
      <c r="F134" s="152" t="s">
        <v>1010</v>
      </c>
      <c r="H134" s="153">
        <v>10.848000000000001</v>
      </c>
      <c r="I134" s="376"/>
      <c r="L134" s="150"/>
      <c r="M134" s="154"/>
      <c r="T134" s="155"/>
      <c r="AT134" s="151" t="s">
        <v>137</v>
      </c>
      <c r="AU134" s="151" t="s">
        <v>81</v>
      </c>
      <c r="AV134" s="13" t="s">
        <v>81</v>
      </c>
      <c r="AW134" s="13" t="s">
        <v>28</v>
      </c>
      <c r="AX134" s="13" t="s">
        <v>79</v>
      </c>
      <c r="AY134" s="151" t="s">
        <v>129</v>
      </c>
    </row>
    <row r="135" spans="2:65" s="1" customFormat="1" ht="37.9" customHeight="1">
      <c r="B135" s="28"/>
      <c r="C135" s="132" t="s">
        <v>135</v>
      </c>
      <c r="D135" s="132" t="s">
        <v>131</v>
      </c>
      <c r="E135" s="133" t="s">
        <v>263</v>
      </c>
      <c r="F135" s="134" t="s">
        <v>264</v>
      </c>
      <c r="G135" s="135" t="s">
        <v>197</v>
      </c>
      <c r="H135" s="136">
        <v>10.848000000000001</v>
      </c>
      <c r="I135" s="373"/>
      <c r="J135" s="137">
        <f>ROUND(I135*H135,2)</f>
        <v>0</v>
      </c>
      <c r="K135" s="138"/>
      <c r="L135" s="28"/>
      <c r="M135" s="374" t="s">
        <v>1</v>
      </c>
      <c r="N135" s="139" t="s">
        <v>37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135</v>
      </c>
      <c r="AT135" s="142" t="s">
        <v>131</v>
      </c>
      <c r="AU135" s="142" t="s">
        <v>81</v>
      </c>
      <c r="AY135" s="16" t="s">
        <v>129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79</v>
      </c>
      <c r="BK135" s="143">
        <f>ROUND(I135*H135,2)</f>
        <v>0</v>
      </c>
      <c r="BL135" s="16" t="s">
        <v>135</v>
      </c>
      <c r="BM135" s="142" t="s">
        <v>873</v>
      </c>
    </row>
    <row r="136" spans="2:65" s="13" customFormat="1">
      <c r="B136" s="150"/>
      <c r="D136" s="145" t="s">
        <v>137</v>
      </c>
      <c r="E136" s="151" t="s">
        <v>1</v>
      </c>
      <c r="F136" s="152" t="s">
        <v>1013</v>
      </c>
      <c r="H136" s="153">
        <v>10.848000000000001</v>
      </c>
      <c r="I136" s="376"/>
      <c r="L136" s="150"/>
      <c r="M136" s="154"/>
      <c r="T136" s="155"/>
      <c r="AT136" s="151" t="s">
        <v>137</v>
      </c>
      <c r="AU136" s="151" t="s">
        <v>81</v>
      </c>
      <c r="AV136" s="13" t="s">
        <v>81</v>
      </c>
      <c r="AW136" s="13" t="s">
        <v>28</v>
      </c>
      <c r="AX136" s="13" t="s">
        <v>79</v>
      </c>
      <c r="AY136" s="151" t="s">
        <v>129</v>
      </c>
    </row>
    <row r="137" spans="2:65" s="1" customFormat="1" ht="37.9" customHeight="1">
      <c r="B137" s="28"/>
      <c r="C137" s="132" t="s">
        <v>155</v>
      </c>
      <c r="D137" s="132" t="s">
        <v>131</v>
      </c>
      <c r="E137" s="133" t="s">
        <v>267</v>
      </c>
      <c r="F137" s="134" t="s">
        <v>268</v>
      </c>
      <c r="G137" s="135" t="s">
        <v>197</v>
      </c>
      <c r="H137" s="136">
        <v>108.48</v>
      </c>
      <c r="I137" s="373"/>
      <c r="J137" s="137">
        <f>ROUND(I137*H137,2)</f>
        <v>0</v>
      </c>
      <c r="K137" s="138"/>
      <c r="L137" s="28"/>
      <c r="M137" s="374" t="s">
        <v>1</v>
      </c>
      <c r="N137" s="139" t="s">
        <v>37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135</v>
      </c>
      <c r="AT137" s="142" t="s">
        <v>131</v>
      </c>
      <c r="AU137" s="142" t="s">
        <v>81</v>
      </c>
      <c r="AY137" s="16" t="s">
        <v>129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79</v>
      </c>
      <c r="BK137" s="143">
        <f>ROUND(I137*H137,2)</f>
        <v>0</v>
      </c>
      <c r="BL137" s="16" t="s">
        <v>135</v>
      </c>
      <c r="BM137" s="142" t="s">
        <v>875</v>
      </c>
    </row>
    <row r="138" spans="2:65" s="13" customFormat="1">
      <c r="B138" s="150"/>
      <c r="D138" s="145" t="s">
        <v>137</v>
      </c>
      <c r="F138" s="152" t="s">
        <v>1014</v>
      </c>
      <c r="H138" s="153">
        <v>108.48</v>
      </c>
      <c r="I138" s="376"/>
      <c r="L138" s="150"/>
      <c r="M138" s="154"/>
      <c r="T138" s="155"/>
      <c r="AT138" s="151" t="s">
        <v>137</v>
      </c>
      <c r="AU138" s="151" t="s">
        <v>81</v>
      </c>
      <c r="AV138" s="13" t="s">
        <v>81</v>
      </c>
      <c r="AW138" s="13" t="s">
        <v>4</v>
      </c>
      <c r="AX138" s="13" t="s">
        <v>79</v>
      </c>
      <c r="AY138" s="151" t="s">
        <v>129</v>
      </c>
    </row>
    <row r="139" spans="2:65" s="1" customFormat="1" ht="16.5" customHeight="1">
      <c r="B139" s="28"/>
      <c r="C139" s="132" t="s">
        <v>160</v>
      </c>
      <c r="D139" s="132" t="s">
        <v>131</v>
      </c>
      <c r="E139" s="133" t="s">
        <v>276</v>
      </c>
      <c r="F139" s="134" t="s">
        <v>277</v>
      </c>
      <c r="G139" s="135" t="s">
        <v>197</v>
      </c>
      <c r="H139" s="136">
        <v>10.848000000000001</v>
      </c>
      <c r="I139" s="373"/>
      <c r="J139" s="137">
        <f>ROUND(I139*H139,2)</f>
        <v>0</v>
      </c>
      <c r="K139" s="138"/>
      <c r="L139" s="28"/>
      <c r="M139" s="374" t="s">
        <v>1</v>
      </c>
      <c r="N139" s="139" t="s">
        <v>37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135</v>
      </c>
      <c r="AT139" s="142" t="s">
        <v>131</v>
      </c>
      <c r="AU139" s="142" t="s">
        <v>81</v>
      </c>
      <c r="AY139" s="16" t="s">
        <v>129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79</v>
      </c>
      <c r="BK139" s="143">
        <f>ROUND(I139*H139,2)</f>
        <v>0</v>
      </c>
      <c r="BL139" s="16" t="s">
        <v>135</v>
      </c>
      <c r="BM139" s="142" t="s">
        <v>877</v>
      </c>
    </row>
    <row r="140" spans="2:65" s="1" customFormat="1" ht="24.2" customHeight="1">
      <c r="B140" s="28"/>
      <c r="C140" s="132" t="s">
        <v>166</v>
      </c>
      <c r="D140" s="132" t="s">
        <v>131</v>
      </c>
      <c r="E140" s="133" t="s">
        <v>271</v>
      </c>
      <c r="F140" s="134" t="s">
        <v>272</v>
      </c>
      <c r="G140" s="135" t="s">
        <v>273</v>
      </c>
      <c r="H140" s="136">
        <v>22.238</v>
      </c>
      <c r="I140" s="373"/>
      <c r="J140" s="137">
        <f>ROUND(I140*H140,2)</f>
        <v>0</v>
      </c>
      <c r="K140" s="138"/>
      <c r="L140" s="28"/>
      <c r="M140" s="374" t="s">
        <v>1</v>
      </c>
      <c r="N140" s="139" t="s">
        <v>37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135</v>
      </c>
      <c r="AT140" s="142" t="s">
        <v>131</v>
      </c>
      <c r="AU140" s="142" t="s">
        <v>81</v>
      </c>
      <c r="AY140" s="16" t="s">
        <v>129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79</v>
      </c>
      <c r="BK140" s="143">
        <f>ROUND(I140*H140,2)</f>
        <v>0</v>
      </c>
      <c r="BL140" s="16" t="s">
        <v>135</v>
      </c>
      <c r="BM140" s="142" t="s">
        <v>879</v>
      </c>
    </row>
    <row r="141" spans="2:65" s="13" customFormat="1">
      <c r="B141" s="150"/>
      <c r="D141" s="145" t="s">
        <v>137</v>
      </c>
      <c r="F141" s="152" t="s">
        <v>1015</v>
      </c>
      <c r="H141" s="153">
        <v>22.238</v>
      </c>
      <c r="I141" s="376"/>
      <c r="L141" s="150"/>
      <c r="M141" s="154"/>
      <c r="T141" s="155"/>
      <c r="AT141" s="151" t="s">
        <v>137</v>
      </c>
      <c r="AU141" s="151" t="s">
        <v>81</v>
      </c>
      <c r="AV141" s="13" t="s">
        <v>81</v>
      </c>
      <c r="AW141" s="13" t="s">
        <v>4</v>
      </c>
      <c r="AX141" s="13" t="s">
        <v>79</v>
      </c>
      <c r="AY141" s="151" t="s">
        <v>129</v>
      </c>
    </row>
    <row r="142" spans="2:65" s="1" customFormat="1" ht="24.2" customHeight="1">
      <c r="B142" s="28"/>
      <c r="C142" s="132" t="s">
        <v>172</v>
      </c>
      <c r="D142" s="132" t="s">
        <v>131</v>
      </c>
      <c r="E142" s="133" t="s">
        <v>280</v>
      </c>
      <c r="F142" s="134" t="s">
        <v>281</v>
      </c>
      <c r="G142" s="135" t="s">
        <v>197</v>
      </c>
      <c r="H142" s="136">
        <v>8.5</v>
      </c>
      <c r="I142" s="373"/>
      <c r="J142" s="137">
        <f>ROUND(I142*H142,2)</f>
        <v>0</v>
      </c>
      <c r="K142" s="138"/>
      <c r="L142" s="28"/>
      <c r="M142" s="374" t="s">
        <v>1</v>
      </c>
      <c r="N142" s="139" t="s">
        <v>37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135</v>
      </c>
      <c r="AT142" s="142" t="s">
        <v>131</v>
      </c>
      <c r="AU142" s="142" t="s">
        <v>81</v>
      </c>
      <c r="AY142" s="16" t="s">
        <v>129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79</v>
      </c>
      <c r="BK142" s="143">
        <f>ROUND(I142*H142,2)</f>
        <v>0</v>
      </c>
      <c r="BL142" s="16" t="s">
        <v>135</v>
      </c>
      <c r="BM142" s="142" t="s">
        <v>881</v>
      </c>
    </row>
    <row r="143" spans="2:65" s="12" customFormat="1">
      <c r="B143" s="144"/>
      <c r="D143" s="145" t="s">
        <v>137</v>
      </c>
      <c r="E143" s="146" t="s">
        <v>1</v>
      </c>
      <c r="F143" s="147" t="s">
        <v>1016</v>
      </c>
      <c r="H143" s="146" t="s">
        <v>1</v>
      </c>
      <c r="I143" s="375"/>
      <c r="L143" s="144"/>
      <c r="M143" s="148"/>
      <c r="T143" s="149"/>
      <c r="AT143" s="146" t="s">
        <v>137</v>
      </c>
      <c r="AU143" s="146" t="s">
        <v>81</v>
      </c>
      <c r="AV143" s="12" t="s">
        <v>79</v>
      </c>
      <c r="AW143" s="12" t="s">
        <v>28</v>
      </c>
      <c r="AX143" s="12" t="s">
        <v>71</v>
      </c>
      <c r="AY143" s="146" t="s">
        <v>129</v>
      </c>
    </row>
    <row r="144" spans="2:65" s="13" customFormat="1">
      <c r="B144" s="150"/>
      <c r="D144" s="145" t="s">
        <v>137</v>
      </c>
      <c r="E144" s="151" t="s">
        <v>1</v>
      </c>
      <c r="F144" s="152" t="s">
        <v>1017</v>
      </c>
      <c r="H144" s="153">
        <v>8.5</v>
      </c>
      <c r="I144" s="376"/>
      <c r="L144" s="150"/>
      <c r="M144" s="154"/>
      <c r="T144" s="155"/>
      <c r="AT144" s="151" t="s">
        <v>137</v>
      </c>
      <c r="AU144" s="151" t="s">
        <v>81</v>
      </c>
      <c r="AV144" s="13" t="s">
        <v>81</v>
      </c>
      <c r="AW144" s="13" t="s">
        <v>28</v>
      </c>
      <c r="AX144" s="13" t="s">
        <v>79</v>
      </c>
      <c r="AY144" s="151" t="s">
        <v>129</v>
      </c>
    </row>
    <row r="145" spans="2:65" s="1" customFormat="1" ht="24.2" customHeight="1">
      <c r="B145" s="28"/>
      <c r="C145" s="132" t="s">
        <v>177</v>
      </c>
      <c r="D145" s="132" t="s">
        <v>131</v>
      </c>
      <c r="E145" s="133" t="s">
        <v>292</v>
      </c>
      <c r="F145" s="134" t="s">
        <v>293</v>
      </c>
      <c r="G145" s="135" t="s">
        <v>197</v>
      </c>
      <c r="H145" s="136">
        <v>8.1359999999999992</v>
      </c>
      <c r="I145" s="373"/>
      <c r="J145" s="137">
        <f>ROUND(I145*H145,2)</f>
        <v>0</v>
      </c>
      <c r="K145" s="138"/>
      <c r="L145" s="28"/>
      <c r="M145" s="374" t="s">
        <v>1</v>
      </c>
      <c r="N145" s="139" t="s">
        <v>37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135</v>
      </c>
      <c r="AT145" s="142" t="s">
        <v>131</v>
      </c>
      <c r="AU145" s="142" t="s">
        <v>81</v>
      </c>
      <c r="AY145" s="16" t="s">
        <v>129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79</v>
      </c>
      <c r="BK145" s="143">
        <f>ROUND(I145*H145,2)</f>
        <v>0</v>
      </c>
      <c r="BL145" s="16" t="s">
        <v>135</v>
      </c>
      <c r="BM145" s="142" t="s">
        <v>884</v>
      </c>
    </row>
    <row r="146" spans="2:65" s="13" customFormat="1">
      <c r="B146" s="150"/>
      <c r="D146" s="145" t="s">
        <v>137</v>
      </c>
      <c r="E146" s="151" t="s">
        <v>1</v>
      </c>
      <c r="F146" s="152" t="s">
        <v>1018</v>
      </c>
      <c r="H146" s="153">
        <v>8.1359999999999992</v>
      </c>
      <c r="I146" s="376"/>
      <c r="L146" s="150"/>
      <c r="M146" s="154"/>
      <c r="T146" s="155"/>
      <c r="AT146" s="151" t="s">
        <v>137</v>
      </c>
      <c r="AU146" s="151" t="s">
        <v>81</v>
      </c>
      <c r="AV146" s="13" t="s">
        <v>81</v>
      </c>
      <c r="AW146" s="13" t="s">
        <v>28</v>
      </c>
      <c r="AX146" s="13" t="s">
        <v>79</v>
      </c>
      <c r="AY146" s="151" t="s">
        <v>129</v>
      </c>
    </row>
    <row r="147" spans="2:65" s="1" customFormat="1" ht="16.5" customHeight="1">
      <c r="B147" s="28"/>
      <c r="C147" s="164" t="s">
        <v>182</v>
      </c>
      <c r="D147" s="164" t="s">
        <v>285</v>
      </c>
      <c r="E147" s="165" t="s">
        <v>1019</v>
      </c>
      <c r="F147" s="166" t="s">
        <v>1020</v>
      </c>
      <c r="G147" s="167" t="s">
        <v>273</v>
      </c>
      <c r="H147" s="168">
        <v>13.587</v>
      </c>
      <c r="I147" s="379"/>
      <c r="J147" s="169">
        <f>ROUND(I147*H147,2)</f>
        <v>0</v>
      </c>
      <c r="K147" s="170"/>
      <c r="L147" s="171"/>
      <c r="M147" s="380" t="s">
        <v>1</v>
      </c>
      <c r="N147" s="172" t="s">
        <v>37</v>
      </c>
      <c r="P147" s="140">
        <f>O147*H147</f>
        <v>0</v>
      </c>
      <c r="Q147" s="140">
        <v>1</v>
      </c>
      <c r="R147" s="140">
        <f>Q147*H147</f>
        <v>13.587</v>
      </c>
      <c r="S147" s="140">
        <v>0</v>
      </c>
      <c r="T147" s="141">
        <f>S147*H147</f>
        <v>0</v>
      </c>
      <c r="AR147" s="142" t="s">
        <v>172</v>
      </c>
      <c r="AT147" s="142" t="s">
        <v>285</v>
      </c>
      <c r="AU147" s="142" t="s">
        <v>81</v>
      </c>
      <c r="AY147" s="16" t="s">
        <v>129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79</v>
      </c>
      <c r="BK147" s="143">
        <f>ROUND(I147*H147,2)</f>
        <v>0</v>
      </c>
      <c r="BL147" s="16" t="s">
        <v>135</v>
      </c>
      <c r="BM147" s="142" t="s">
        <v>888</v>
      </c>
    </row>
    <row r="148" spans="2:65" s="13" customFormat="1">
      <c r="B148" s="150"/>
      <c r="D148" s="145" t="s">
        <v>137</v>
      </c>
      <c r="F148" s="152" t="s">
        <v>1021</v>
      </c>
      <c r="H148" s="153">
        <v>13.587</v>
      </c>
      <c r="I148" s="376"/>
      <c r="L148" s="150"/>
      <c r="M148" s="154"/>
      <c r="T148" s="155"/>
      <c r="AT148" s="151" t="s">
        <v>137</v>
      </c>
      <c r="AU148" s="151" t="s">
        <v>81</v>
      </c>
      <c r="AV148" s="13" t="s">
        <v>81</v>
      </c>
      <c r="AW148" s="13" t="s">
        <v>4</v>
      </c>
      <c r="AX148" s="13" t="s">
        <v>79</v>
      </c>
      <c r="AY148" s="151" t="s">
        <v>129</v>
      </c>
    </row>
    <row r="149" spans="2:65" s="1" customFormat="1" ht="33" customHeight="1">
      <c r="B149" s="28"/>
      <c r="C149" s="132" t="s">
        <v>186</v>
      </c>
      <c r="D149" s="132" t="s">
        <v>131</v>
      </c>
      <c r="E149" s="133" t="s">
        <v>890</v>
      </c>
      <c r="F149" s="134" t="s">
        <v>891</v>
      </c>
      <c r="G149" s="135" t="s">
        <v>134</v>
      </c>
      <c r="H149" s="136">
        <v>27.12</v>
      </c>
      <c r="I149" s="373"/>
      <c r="J149" s="137">
        <f>ROUND(I149*H149,2)</f>
        <v>0</v>
      </c>
      <c r="K149" s="138"/>
      <c r="L149" s="28"/>
      <c r="M149" s="374" t="s">
        <v>1</v>
      </c>
      <c r="N149" s="139" t="s">
        <v>37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135</v>
      </c>
      <c r="AT149" s="142" t="s">
        <v>131</v>
      </c>
      <c r="AU149" s="142" t="s">
        <v>81</v>
      </c>
      <c r="AY149" s="16" t="s">
        <v>129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79</v>
      </c>
      <c r="BK149" s="143">
        <f>ROUND(I149*H149,2)</f>
        <v>0</v>
      </c>
      <c r="BL149" s="16" t="s">
        <v>135</v>
      </c>
      <c r="BM149" s="142" t="s">
        <v>892</v>
      </c>
    </row>
    <row r="150" spans="2:65" s="1" customFormat="1" ht="16.5" customHeight="1">
      <c r="B150" s="28"/>
      <c r="C150" s="132" t="s">
        <v>194</v>
      </c>
      <c r="D150" s="132" t="s">
        <v>131</v>
      </c>
      <c r="E150" s="133" t="s">
        <v>308</v>
      </c>
      <c r="F150" s="134" t="s">
        <v>309</v>
      </c>
      <c r="G150" s="135" t="s">
        <v>134</v>
      </c>
      <c r="H150" s="136">
        <v>27.12</v>
      </c>
      <c r="I150" s="373"/>
      <c r="J150" s="137">
        <f>ROUND(I150*H150,2)</f>
        <v>0</v>
      </c>
      <c r="K150" s="138"/>
      <c r="L150" s="28"/>
      <c r="M150" s="374" t="s">
        <v>1</v>
      </c>
      <c r="N150" s="139" t="s">
        <v>37</v>
      </c>
      <c r="P150" s="140">
        <f>O150*H150</f>
        <v>0</v>
      </c>
      <c r="Q150" s="140">
        <v>1.2700000000000001E-3</v>
      </c>
      <c r="R150" s="140">
        <f>Q150*H150</f>
        <v>3.4442400000000005E-2</v>
      </c>
      <c r="S150" s="140">
        <v>0</v>
      </c>
      <c r="T150" s="141">
        <f>S150*H150</f>
        <v>0</v>
      </c>
      <c r="AR150" s="142" t="s">
        <v>135</v>
      </c>
      <c r="AT150" s="142" t="s">
        <v>131</v>
      </c>
      <c r="AU150" s="142" t="s">
        <v>81</v>
      </c>
      <c r="AY150" s="16" t="s">
        <v>129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79</v>
      </c>
      <c r="BK150" s="143">
        <f>ROUND(I150*H150,2)</f>
        <v>0</v>
      </c>
      <c r="BL150" s="16" t="s">
        <v>135</v>
      </c>
      <c r="BM150" s="142" t="s">
        <v>893</v>
      </c>
    </row>
    <row r="151" spans="2:65" s="1" customFormat="1" ht="16.5" customHeight="1">
      <c r="B151" s="28"/>
      <c r="C151" s="164" t="s">
        <v>200</v>
      </c>
      <c r="D151" s="164" t="s">
        <v>285</v>
      </c>
      <c r="E151" s="165" t="s">
        <v>894</v>
      </c>
      <c r="F151" s="166" t="s">
        <v>313</v>
      </c>
      <c r="G151" s="167" t="s">
        <v>314</v>
      </c>
      <c r="H151" s="168">
        <v>0.67800000000000005</v>
      </c>
      <c r="I151" s="379"/>
      <c r="J151" s="169">
        <f>ROUND(I151*H151,2)</f>
        <v>0</v>
      </c>
      <c r="K151" s="170"/>
      <c r="L151" s="171"/>
      <c r="M151" s="380" t="s">
        <v>1</v>
      </c>
      <c r="N151" s="172" t="s">
        <v>37</v>
      </c>
      <c r="P151" s="140">
        <f>O151*H151</f>
        <v>0</v>
      </c>
      <c r="Q151" s="140">
        <v>1E-3</v>
      </c>
      <c r="R151" s="140">
        <f>Q151*H151</f>
        <v>6.7800000000000011E-4</v>
      </c>
      <c r="S151" s="140">
        <v>0</v>
      </c>
      <c r="T151" s="141">
        <f>S151*H151</f>
        <v>0</v>
      </c>
      <c r="AR151" s="142" t="s">
        <v>172</v>
      </c>
      <c r="AT151" s="142" t="s">
        <v>285</v>
      </c>
      <c r="AU151" s="142" t="s">
        <v>81</v>
      </c>
      <c r="AY151" s="16" t="s">
        <v>129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79</v>
      </c>
      <c r="BK151" s="143">
        <f>ROUND(I151*H151,2)</f>
        <v>0</v>
      </c>
      <c r="BL151" s="16" t="s">
        <v>135</v>
      </c>
      <c r="BM151" s="142" t="s">
        <v>895</v>
      </c>
    </row>
    <row r="152" spans="2:65" s="13" customFormat="1">
      <c r="B152" s="150"/>
      <c r="D152" s="145" t="s">
        <v>137</v>
      </c>
      <c r="F152" s="152" t="s">
        <v>1022</v>
      </c>
      <c r="H152" s="153">
        <v>0.67800000000000005</v>
      </c>
      <c r="I152" s="376"/>
      <c r="L152" s="150"/>
      <c r="M152" s="154"/>
      <c r="T152" s="155"/>
      <c r="AT152" s="151" t="s">
        <v>137</v>
      </c>
      <c r="AU152" s="151" t="s">
        <v>81</v>
      </c>
      <c r="AV152" s="13" t="s">
        <v>81</v>
      </c>
      <c r="AW152" s="13" t="s">
        <v>4</v>
      </c>
      <c r="AX152" s="13" t="s">
        <v>79</v>
      </c>
      <c r="AY152" s="151" t="s">
        <v>129</v>
      </c>
    </row>
    <row r="153" spans="2:65" s="11" customFormat="1" ht="22.9" customHeight="1">
      <c r="B153" s="121"/>
      <c r="D153" s="122" t="s">
        <v>70</v>
      </c>
      <c r="E153" s="130" t="s">
        <v>135</v>
      </c>
      <c r="F153" s="130" t="s">
        <v>323</v>
      </c>
      <c r="I153" s="372"/>
      <c r="J153" s="131">
        <f>BK153</f>
        <v>0</v>
      </c>
      <c r="L153" s="121"/>
      <c r="M153" s="125"/>
      <c r="P153" s="126">
        <f>SUM(P154:P155)</f>
        <v>0</v>
      </c>
      <c r="R153" s="126">
        <f>SUM(R154:R155)</f>
        <v>0</v>
      </c>
      <c r="T153" s="127">
        <f>SUM(T154:T155)</f>
        <v>0</v>
      </c>
      <c r="AR153" s="122" t="s">
        <v>79</v>
      </c>
      <c r="AT153" s="128" t="s">
        <v>70</v>
      </c>
      <c r="AU153" s="128" t="s">
        <v>79</v>
      </c>
      <c r="AY153" s="122" t="s">
        <v>129</v>
      </c>
      <c r="BK153" s="129">
        <f>SUM(BK154:BK155)</f>
        <v>0</v>
      </c>
    </row>
    <row r="154" spans="2:65" s="1" customFormat="1" ht="16.5" customHeight="1">
      <c r="B154" s="28"/>
      <c r="C154" s="132" t="s">
        <v>205</v>
      </c>
      <c r="D154" s="132" t="s">
        <v>131</v>
      </c>
      <c r="E154" s="133" t="s">
        <v>325</v>
      </c>
      <c r="F154" s="134" t="s">
        <v>326</v>
      </c>
      <c r="G154" s="135" t="s">
        <v>197</v>
      </c>
      <c r="H154" s="136">
        <v>2.7120000000000002</v>
      </c>
      <c r="I154" s="373"/>
      <c r="J154" s="137">
        <f>ROUND(I154*H154,2)</f>
        <v>0</v>
      </c>
      <c r="K154" s="138"/>
      <c r="L154" s="28"/>
      <c r="M154" s="374" t="s">
        <v>1</v>
      </c>
      <c r="N154" s="139" t="s">
        <v>37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135</v>
      </c>
      <c r="AT154" s="142" t="s">
        <v>131</v>
      </c>
      <c r="AU154" s="142" t="s">
        <v>81</v>
      </c>
      <c r="AY154" s="16" t="s">
        <v>129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79</v>
      </c>
      <c r="BK154" s="143">
        <f>ROUND(I154*H154,2)</f>
        <v>0</v>
      </c>
      <c r="BL154" s="16" t="s">
        <v>135</v>
      </c>
      <c r="BM154" s="142" t="s">
        <v>898</v>
      </c>
    </row>
    <row r="155" spans="2:65" s="13" customFormat="1">
      <c r="B155" s="150"/>
      <c r="D155" s="145" t="s">
        <v>137</v>
      </c>
      <c r="E155" s="151" t="s">
        <v>1</v>
      </c>
      <c r="F155" s="152" t="s">
        <v>1023</v>
      </c>
      <c r="H155" s="153">
        <v>2.7120000000000002</v>
      </c>
      <c r="I155" s="376"/>
      <c r="L155" s="150"/>
      <c r="M155" s="154"/>
      <c r="T155" s="155"/>
      <c r="AT155" s="151" t="s">
        <v>137</v>
      </c>
      <c r="AU155" s="151" t="s">
        <v>81</v>
      </c>
      <c r="AV155" s="13" t="s">
        <v>81</v>
      </c>
      <c r="AW155" s="13" t="s">
        <v>28</v>
      </c>
      <c r="AX155" s="13" t="s">
        <v>79</v>
      </c>
      <c r="AY155" s="151" t="s">
        <v>129</v>
      </c>
    </row>
    <row r="156" spans="2:65" s="11" customFormat="1" ht="22.9" customHeight="1">
      <c r="B156" s="121"/>
      <c r="D156" s="122" t="s">
        <v>70</v>
      </c>
      <c r="E156" s="130" t="s">
        <v>172</v>
      </c>
      <c r="F156" s="130" t="s">
        <v>373</v>
      </c>
      <c r="I156" s="372"/>
      <c r="J156" s="131">
        <f>BK156</f>
        <v>0</v>
      </c>
      <c r="L156" s="121"/>
      <c r="M156" s="125"/>
      <c r="P156" s="126">
        <f>P157</f>
        <v>0</v>
      </c>
      <c r="R156" s="126">
        <f>R157</f>
        <v>3.1639999999999997E-3</v>
      </c>
      <c r="T156" s="127">
        <f>T157</f>
        <v>0</v>
      </c>
      <c r="AR156" s="122" t="s">
        <v>79</v>
      </c>
      <c r="AT156" s="128" t="s">
        <v>70</v>
      </c>
      <c r="AU156" s="128" t="s">
        <v>79</v>
      </c>
      <c r="AY156" s="122" t="s">
        <v>129</v>
      </c>
      <c r="BK156" s="129">
        <f>BK157</f>
        <v>0</v>
      </c>
    </row>
    <row r="157" spans="2:65" s="1" customFormat="1" ht="21.75" customHeight="1">
      <c r="B157" s="28"/>
      <c r="C157" s="132" t="s">
        <v>8</v>
      </c>
      <c r="D157" s="132" t="s">
        <v>131</v>
      </c>
      <c r="E157" s="133" t="s">
        <v>624</v>
      </c>
      <c r="F157" s="134" t="s">
        <v>625</v>
      </c>
      <c r="G157" s="135" t="s">
        <v>169</v>
      </c>
      <c r="H157" s="136">
        <v>45.2</v>
      </c>
      <c r="I157" s="373"/>
      <c r="J157" s="137">
        <f>ROUND(I157*H157,2)</f>
        <v>0</v>
      </c>
      <c r="K157" s="138"/>
      <c r="L157" s="28"/>
      <c r="M157" s="381" t="s">
        <v>1</v>
      </c>
      <c r="N157" s="173" t="s">
        <v>37</v>
      </c>
      <c r="O157" s="382"/>
      <c r="P157" s="174">
        <f>O157*H157</f>
        <v>0</v>
      </c>
      <c r="Q157" s="174">
        <v>6.9999999999999994E-5</v>
      </c>
      <c r="R157" s="174">
        <f>Q157*H157</f>
        <v>3.1639999999999997E-3</v>
      </c>
      <c r="S157" s="174">
        <v>0</v>
      </c>
      <c r="T157" s="175">
        <f>S157*H157</f>
        <v>0</v>
      </c>
      <c r="AR157" s="142" t="s">
        <v>135</v>
      </c>
      <c r="AT157" s="142" t="s">
        <v>131</v>
      </c>
      <c r="AU157" s="142" t="s">
        <v>81</v>
      </c>
      <c r="AY157" s="16" t="s">
        <v>129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79</v>
      </c>
      <c r="BK157" s="143">
        <f>ROUND(I157*H157,2)</f>
        <v>0</v>
      </c>
      <c r="BL157" s="16" t="s">
        <v>135</v>
      </c>
      <c r="BM157" s="142" t="s">
        <v>1024</v>
      </c>
    </row>
    <row r="158" spans="2:65" s="1" customFormat="1" ht="6.95" customHeight="1">
      <c r="B158" s="40"/>
      <c r="C158" s="41"/>
      <c r="D158" s="41"/>
      <c r="E158" s="41"/>
      <c r="F158" s="41"/>
      <c r="G158" s="41"/>
      <c r="H158" s="41"/>
      <c r="I158" s="41"/>
      <c r="J158" s="41"/>
      <c r="K158" s="41"/>
      <c r="L158" s="28"/>
    </row>
  </sheetData>
  <sheetProtection algorithmName="SHA-512" hashValue="jAOtYih2DgNGVaXtNjoGUS+EYvQe1NaKZVk5kbdAGudnlLwK9CFA8psBe8llxKvEJqoK0mIg69z9CgeLbbkHBQ==" saltValue="gGURQVRDAucflzs7QSNZMqgZvC/eLI154xt8mKuzvwMwk72IuRMBHqfLEXSPiOfSFeQRNJgSL21stQg6wMBa+A==" spinCount="100000" sheet="1" objects="1" scenarios="1" formatColumns="0" formatRows="0" autoFilter="0"/>
  <autoFilter ref="C123:K157" xr:uid="{00000000-0009-0000-0000-000005000000}"/>
  <mergeCells count="12">
    <mergeCell ref="E20:H20"/>
    <mergeCell ref="E29:H29"/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41349-A09E-459F-BF73-68A23986A62E}">
  <sheetPr>
    <pageSetUpPr fitToPage="1"/>
  </sheetPr>
  <dimension ref="B2:BM14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97</v>
      </c>
      <c r="L4" s="19"/>
      <c r="M4" s="89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441" t="str">
        <f>'Rekapitulace stavby'!K6</f>
        <v>Zajištění kapacity a kvality SV Pardubice</v>
      </c>
      <c r="F7" s="442"/>
      <c r="G7" s="442"/>
      <c r="H7" s="442"/>
      <c r="L7" s="19"/>
    </row>
    <row r="8" spans="2:46" s="1" customFormat="1" ht="12" customHeight="1">
      <c r="B8" s="28"/>
      <c r="D8" s="25" t="s">
        <v>98</v>
      </c>
      <c r="L8" s="28"/>
    </row>
    <row r="9" spans="2:46" s="1" customFormat="1" ht="16.5" customHeight="1">
      <c r="B9" s="28"/>
      <c r="E9" s="426" t="s">
        <v>1025</v>
      </c>
      <c r="F9" s="440"/>
      <c r="G9" s="440"/>
      <c r="H9" s="44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24</v>
      </c>
      <c r="I12" s="25" t="s">
        <v>20</v>
      </c>
      <c r="J12" s="48" t="str">
        <f>'Rekapitulace stavby'!AN8</f>
        <v>21. 2. 2023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1088</v>
      </c>
      <c r="I17" s="25" t="s">
        <v>23</v>
      </c>
      <c r="J17" s="370" t="str">
        <f>'Rekapitulace stavby'!AN13</f>
        <v>Vyplň údaj</v>
      </c>
      <c r="L17" s="28"/>
    </row>
    <row r="18" spans="2:12" s="1" customFormat="1" ht="18" customHeight="1">
      <c r="B18" s="28"/>
      <c r="E18" s="443" t="str">
        <f>'Rekapitulace stavby'!E14</f>
        <v>Vyplň údaj</v>
      </c>
      <c r="F18" s="429"/>
      <c r="G18" s="429"/>
      <c r="H18" s="429"/>
      <c r="I18" s="25" t="s">
        <v>25</v>
      </c>
      <c r="J18" s="370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>Ing. Jiří Forejtek</v>
      </c>
      <c r="I21" s="25" t="s">
        <v>25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29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>VIS s.r.o. Hradec Králové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31</v>
      </c>
      <c r="L26" s="28"/>
    </row>
    <row r="27" spans="2:12" s="7" customFormat="1" ht="16.5" customHeight="1">
      <c r="B27" s="90"/>
      <c r="E27" s="436" t="s">
        <v>1</v>
      </c>
      <c r="F27" s="436"/>
      <c r="G27" s="436"/>
      <c r="H27" s="436"/>
      <c r="L27" s="90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91" t="s">
        <v>32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customHeight="1">
      <c r="B33" s="28"/>
      <c r="D33" s="51" t="s">
        <v>36</v>
      </c>
      <c r="E33" s="25" t="s">
        <v>37</v>
      </c>
      <c r="F33" s="82">
        <f>ROUND((SUM(BE118:BE140)),  2)</f>
        <v>0</v>
      </c>
      <c r="I33" s="92">
        <v>0.21</v>
      </c>
      <c r="J33" s="82">
        <f>ROUND(((SUM(BE118:BE140))*I33),  2)</f>
        <v>0</v>
      </c>
      <c r="L33" s="28"/>
    </row>
    <row r="34" spans="2:12" s="1" customFormat="1" ht="14.45" customHeight="1">
      <c r="B34" s="28"/>
      <c r="E34" s="25" t="s">
        <v>38</v>
      </c>
      <c r="F34" s="82">
        <f>ROUND((SUM(BF118:BF140)),  2)</f>
        <v>0</v>
      </c>
      <c r="I34" s="92">
        <v>0.15</v>
      </c>
      <c r="J34" s="82">
        <f>ROUND(((SUM(BF118:BF140))*I34),  2)</f>
        <v>0</v>
      </c>
      <c r="L34" s="28"/>
    </row>
    <row r="35" spans="2:12" s="1" customFormat="1" ht="14.45" hidden="1" customHeight="1">
      <c r="B35" s="28"/>
      <c r="E35" s="25" t="s">
        <v>39</v>
      </c>
      <c r="F35" s="82">
        <f>ROUND((SUM(BG118:BG140)),  2)</f>
        <v>0</v>
      </c>
      <c r="I35" s="92">
        <v>0.21</v>
      </c>
      <c r="J35" s="82">
        <f>0</f>
        <v>0</v>
      </c>
      <c r="L35" s="28"/>
    </row>
    <row r="36" spans="2:12" s="1" customFormat="1" ht="14.45" hidden="1" customHeight="1">
      <c r="B36" s="28"/>
      <c r="E36" s="25" t="s">
        <v>40</v>
      </c>
      <c r="F36" s="82">
        <f>ROUND((SUM(BH118:BH140)),  2)</f>
        <v>0</v>
      </c>
      <c r="I36" s="92">
        <v>0.15</v>
      </c>
      <c r="J36" s="82">
        <f>0</f>
        <v>0</v>
      </c>
      <c r="L36" s="28"/>
    </row>
    <row r="37" spans="2:12" s="1" customFormat="1" ht="14.45" hidden="1" customHeight="1">
      <c r="B37" s="28"/>
      <c r="E37" s="25" t="s">
        <v>41</v>
      </c>
      <c r="F37" s="82">
        <f>ROUND((SUM(BI118:BI140)),  2)</f>
        <v>0</v>
      </c>
      <c r="I37" s="92">
        <v>0</v>
      </c>
      <c r="J37" s="82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3"/>
      <c r="D39" s="94" t="s">
        <v>42</v>
      </c>
      <c r="E39" s="53"/>
      <c r="F39" s="53"/>
      <c r="G39" s="95" t="s">
        <v>43</v>
      </c>
      <c r="H39" s="96" t="s">
        <v>44</v>
      </c>
      <c r="I39" s="53"/>
      <c r="J39" s="97">
        <f>SUM(J30:J37)</f>
        <v>0</v>
      </c>
      <c r="K39" s="98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47</v>
      </c>
      <c r="E61" s="30"/>
      <c r="F61" s="99" t="s">
        <v>48</v>
      </c>
      <c r="G61" s="39" t="s">
        <v>47</v>
      </c>
      <c r="H61" s="30"/>
      <c r="I61" s="30"/>
      <c r="J61" s="100" t="s">
        <v>48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49</v>
      </c>
      <c r="E65" s="38"/>
      <c r="F65" s="38"/>
      <c r="G65" s="37" t="s">
        <v>1095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47</v>
      </c>
      <c r="E76" s="30"/>
      <c r="F76" s="99" t="s">
        <v>48</v>
      </c>
      <c r="G76" s="39" t="s">
        <v>47</v>
      </c>
      <c r="H76" s="30"/>
      <c r="I76" s="30"/>
      <c r="J76" s="100" t="s">
        <v>48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100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441" t="str">
        <f>E7</f>
        <v>Zajištění kapacity a kvality SV Pardubice</v>
      </c>
      <c r="F85" s="442"/>
      <c r="G85" s="442"/>
      <c r="H85" s="442"/>
      <c r="L85" s="28"/>
    </row>
    <row r="86" spans="2:47" s="1" customFormat="1" ht="12" customHeight="1">
      <c r="B86" s="28"/>
      <c r="C86" s="25" t="s">
        <v>98</v>
      </c>
      <c r="L86" s="28"/>
    </row>
    <row r="87" spans="2:47" s="1" customFormat="1" ht="16.5" customHeight="1">
      <c r="B87" s="28"/>
      <c r="E87" s="426" t="str">
        <f>E9</f>
        <v>VRN - Vedlejší rozpočtové náklady</v>
      </c>
      <c r="F87" s="440"/>
      <c r="G87" s="440"/>
      <c r="H87" s="44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21. 2. 2023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>Ing. Jiří Forejtek</v>
      </c>
      <c r="L91" s="28"/>
    </row>
    <row r="92" spans="2:47" s="1" customFormat="1" ht="25.7" customHeight="1">
      <c r="B92" s="28"/>
      <c r="C92" s="25" t="s">
        <v>1088</v>
      </c>
      <c r="F92" s="23" t="str">
        <f>IF(E18="","",E18)</f>
        <v>Vyplň údaj</v>
      </c>
      <c r="I92" s="25" t="s">
        <v>29</v>
      </c>
      <c r="J92" s="26" t="str">
        <f>E24</f>
        <v>VIS s.r.o. Hradec Králové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3" t="s">
        <v>103</v>
      </c>
      <c r="J96" s="62">
        <f>J118</f>
        <v>0</v>
      </c>
      <c r="L96" s="28"/>
      <c r="AU96" s="16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9" customFormat="1" ht="19.899999999999999" customHeight="1">
      <c r="B98" s="108"/>
      <c r="D98" s="109" t="s">
        <v>838</v>
      </c>
      <c r="E98" s="110"/>
      <c r="F98" s="110"/>
      <c r="G98" s="110"/>
      <c r="H98" s="110"/>
      <c r="I98" s="110"/>
      <c r="J98" s="111">
        <f>J120</f>
        <v>0</v>
      </c>
      <c r="L98" s="108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20" t="s">
        <v>114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5" t="s">
        <v>14</v>
      </c>
      <c r="L107" s="28"/>
    </row>
    <row r="108" spans="2:12" s="1" customFormat="1" ht="16.5" customHeight="1">
      <c r="B108" s="28"/>
      <c r="E108" s="441" t="str">
        <f>E7</f>
        <v>Zajištění kapacity a kvality SV Pardubice</v>
      </c>
      <c r="F108" s="442"/>
      <c r="G108" s="442"/>
      <c r="H108" s="442"/>
      <c r="L108" s="28"/>
    </row>
    <row r="109" spans="2:12" s="1" customFormat="1" ht="12" customHeight="1">
      <c r="B109" s="28"/>
      <c r="C109" s="25" t="s">
        <v>98</v>
      </c>
      <c r="L109" s="28"/>
    </row>
    <row r="110" spans="2:12" s="1" customFormat="1" ht="16.5" customHeight="1">
      <c r="B110" s="28"/>
      <c r="E110" s="426" t="str">
        <f>E9</f>
        <v>VRN - Vedlejší rozpočtové náklady</v>
      </c>
      <c r="F110" s="440"/>
      <c r="G110" s="440"/>
      <c r="H110" s="440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5" t="s">
        <v>18</v>
      </c>
      <c r="F112" s="23" t="str">
        <f>F12</f>
        <v xml:space="preserve"> </v>
      </c>
      <c r="I112" s="25" t="s">
        <v>20</v>
      </c>
      <c r="J112" s="48" t="str">
        <f>IF(J12="","",J12)</f>
        <v>21. 2. 2023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5" t="s">
        <v>22</v>
      </c>
      <c r="F114" s="23" t="str">
        <f>E15</f>
        <v xml:space="preserve"> </v>
      </c>
      <c r="I114" s="25" t="s">
        <v>26</v>
      </c>
      <c r="J114" s="26" t="str">
        <f>E21</f>
        <v>Ing. Jiří Forejtek</v>
      </c>
      <c r="L114" s="28"/>
    </row>
    <row r="115" spans="2:65" s="1" customFormat="1" ht="25.7" customHeight="1">
      <c r="B115" s="28"/>
      <c r="C115" s="25" t="s">
        <v>1088</v>
      </c>
      <c r="F115" s="23" t="str">
        <f>IF(E18="","",E18)</f>
        <v>Vyplň údaj</v>
      </c>
      <c r="I115" s="25" t="s">
        <v>29</v>
      </c>
      <c r="J115" s="26" t="str">
        <f>E24</f>
        <v>VIS s.r.o. Hradec Králové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12"/>
      <c r="C117" s="113" t="s">
        <v>115</v>
      </c>
      <c r="D117" s="114" t="s">
        <v>56</v>
      </c>
      <c r="E117" s="114" t="s">
        <v>52</v>
      </c>
      <c r="F117" s="114" t="s">
        <v>53</v>
      </c>
      <c r="G117" s="114" t="s">
        <v>116</v>
      </c>
      <c r="H117" s="114" t="s">
        <v>117</v>
      </c>
      <c r="I117" s="114" t="s">
        <v>118</v>
      </c>
      <c r="J117" s="115" t="s">
        <v>102</v>
      </c>
      <c r="K117" s="116" t="s">
        <v>119</v>
      </c>
      <c r="L117" s="112"/>
      <c r="M117" s="55" t="s">
        <v>1</v>
      </c>
      <c r="N117" s="56" t="s">
        <v>36</v>
      </c>
      <c r="O117" s="56" t="s">
        <v>120</v>
      </c>
      <c r="P117" s="56" t="s">
        <v>121</v>
      </c>
      <c r="Q117" s="56" t="s">
        <v>122</v>
      </c>
      <c r="R117" s="56" t="s">
        <v>123</v>
      </c>
      <c r="S117" s="56" t="s">
        <v>124</v>
      </c>
      <c r="T117" s="57" t="s">
        <v>125</v>
      </c>
    </row>
    <row r="118" spans="2:65" s="1" customFormat="1" ht="22.9" customHeight="1">
      <c r="B118" s="28"/>
      <c r="C118" s="60" t="s">
        <v>126</v>
      </c>
      <c r="J118" s="117">
        <f>BK118</f>
        <v>0</v>
      </c>
      <c r="L118" s="28"/>
      <c r="M118" s="58"/>
      <c r="N118" s="49"/>
      <c r="O118" s="49"/>
      <c r="P118" s="118">
        <f>P119</f>
        <v>0</v>
      </c>
      <c r="Q118" s="49"/>
      <c r="R118" s="118">
        <f>R119</f>
        <v>0</v>
      </c>
      <c r="S118" s="49"/>
      <c r="T118" s="119">
        <f>T119</f>
        <v>0</v>
      </c>
      <c r="AT118" s="16" t="s">
        <v>70</v>
      </c>
      <c r="AU118" s="16" t="s">
        <v>104</v>
      </c>
      <c r="BK118" s="120">
        <f>BK119</f>
        <v>0</v>
      </c>
    </row>
    <row r="119" spans="2:65" s="11" customFormat="1" ht="25.9" customHeight="1">
      <c r="B119" s="121"/>
      <c r="D119" s="122" t="s">
        <v>70</v>
      </c>
      <c r="E119" s="123" t="s">
        <v>127</v>
      </c>
      <c r="F119" s="123" t="s">
        <v>128</v>
      </c>
      <c r="I119" s="372"/>
      <c r="J119" s="124">
        <f>BK119</f>
        <v>0</v>
      </c>
      <c r="L119" s="121"/>
      <c r="M119" s="125"/>
      <c r="P119" s="126">
        <f>P120</f>
        <v>0</v>
      </c>
      <c r="R119" s="126">
        <f>R120</f>
        <v>0</v>
      </c>
      <c r="T119" s="127">
        <f>T120</f>
        <v>0</v>
      </c>
      <c r="AR119" s="122" t="s">
        <v>79</v>
      </c>
      <c r="AT119" s="128" t="s">
        <v>70</v>
      </c>
      <c r="AU119" s="128" t="s">
        <v>71</v>
      </c>
      <c r="AY119" s="122" t="s">
        <v>129</v>
      </c>
      <c r="BK119" s="129">
        <f>BK120</f>
        <v>0</v>
      </c>
    </row>
    <row r="120" spans="2:65" s="11" customFormat="1" ht="22.9" customHeight="1">
      <c r="B120" s="121"/>
      <c r="D120" s="122" t="s">
        <v>70</v>
      </c>
      <c r="E120" s="130" t="s">
        <v>79</v>
      </c>
      <c r="F120" s="130" t="s">
        <v>839</v>
      </c>
      <c r="I120" s="372"/>
      <c r="J120" s="131">
        <f>BK120</f>
        <v>0</v>
      </c>
      <c r="L120" s="121"/>
      <c r="M120" s="125"/>
      <c r="P120" s="126">
        <f>SUM(P121:P140)</f>
        <v>0</v>
      </c>
      <c r="R120" s="126">
        <f>SUM(R121:R140)</f>
        <v>0</v>
      </c>
      <c r="T120" s="127">
        <f>SUM(T121:T140)</f>
        <v>0</v>
      </c>
      <c r="AR120" s="122" t="s">
        <v>79</v>
      </c>
      <c r="AT120" s="128" t="s">
        <v>70</v>
      </c>
      <c r="AU120" s="128" t="s">
        <v>79</v>
      </c>
      <c r="AY120" s="122" t="s">
        <v>129</v>
      </c>
      <c r="BK120" s="129">
        <f>SUM(BK121:BK140)</f>
        <v>0</v>
      </c>
    </row>
    <row r="121" spans="2:65" s="1" customFormat="1" ht="24.2" customHeight="1">
      <c r="B121" s="28"/>
      <c r="C121" s="132" t="s">
        <v>79</v>
      </c>
      <c r="D121" s="132" t="s">
        <v>131</v>
      </c>
      <c r="E121" s="133" t="s">
        <v>1026</v>
      </c>
      <c r="F121" s="134" t="s">
        <v>1027</v>
      </c>
      <c r="G121" s="135" t="s">
        <v>664</v>
      </c>
      <c r="H121" s="136">
        <v>1</v>
      </c>
      <c r="I121" s="373"/>
      <c r="J121" s="137">
        <f>ROUND(I121*H121,2)</f>
        <v>0</v>
      </c>
      <c r="K121" s="138"/>
      <c r="L121" s="28"/>
      <c r="M121" s="374" t="s">
        <v>1</v>
      </c>
      <c r="N121" s="139" t="s">
        <v>37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1028</v>
      </c>
      <c r="AT121" s="142" t="s">
        <v>131</v>
      </c>
      <c r="AU121" s="142" t="s">
        <v>81</v>
      </c>
      <c r="AY121" s="16" t="s">
        <v>129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6" t="s">
        <v>79</v>
      </c>
      <c r="BK121" s="143">
        <f>ROUND(I121*H121,2)</f>
        <v>0</v>
      </c>
      <c r="BL121" s="16" t="s">
        <v>1028</v>
      </c>
      <c r="BM121" s="142" t="s">
        <v>1029</v>
      </c>
    </row>
    <row r="122" spans="2:65" s="1" customFormat="1" ht="24.2" customHeight="1">
      <c r="B122" s="28"/>
      <c r="C122" s="132" t="s">
        <v>81</v>
      </c>
      <c r="D122" s="132" t="s">
        <v>131</v>
      </c>
      <c r="E122" s="133" t="s">
        <v>1030</v>
      </c>
      <c r="F122" s="134" t="s">
        <v>1031</v>
      </c>
      <c r="G122" s="135" t="s">
        <v>664</v>
      </c>
      <c r="H122" s="136">
        <v>1</v>
      </c>
      <c r="I122" s="373"/>
      <c r="J122" s="137">
        <f>ROUND(I122*H122,2)</f>
        <v>0</v>
      </c>
      <c r="K122" s="138"/>
      <c r="L122" s="28"/>
      <c r="M122" s="374" t="s">
        <v>1</v>
      </c>
      <c r="N122" s="139" t="s">
        <v>37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1028</v>
      </c>
      <c r="AT122" s="142" t="s">
        <v>131</v>
      </c>
      <c r="AU122" s="142" t="s">
        <v>81</v>
      </c>
      <c r="AY122" s="16" t="s">
        <v>129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6" t="s">
        <v>79</v>
      </c>
      <c r="BK122" s="143">
        <f>ROUND(I122*H122,2)</f>
        <v>0</v>
      </c>
      <c r="BL122" s="16" t="s">
        <v>1028</v>
      </c>
      <c r="BM122" s="142" t="s">
        <v>1032</v>
      </c>
    </row>
    <row r="123" spans="2:65" s="1" customFormat="1" ht="24.2" customHeight="1">
      <c r="B123" s="28"/>
      <c r="C123" s="132" t="s">
        <v>144</v>
      </c>
      <c r="D123" s="132" t="s">
        <v>131</v>
      </c>
      <c r="E123" s="133" t="s">
        <v>1033</v>
      </c>
      <c r="F123" s="134" t="s">
        <v>1034</v>
      </c>
      <c r="G123" s="135" t="s">
        <v>664</v>
      </c>
      <c r="H123" s="136">
        <v>1</v>
      </c>
      <c r="I123" s="373"/>
      <c r="J123" s="137">
        <f>ROUND(I123*H123,2)</f>
        <v>0</v>
      </c>
      <c r="K123" s="138"/>
      <c r="L123" s="28"/>
      <c r="M123" s="374" t="s">
        <v>1</v>
      </c>
      <c r="N123" s="139" t="s">
        <v>37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1028</v>
      </c>
      <c r="AT123" s="142" t="s">
        <v>131</v>
      </c>
      <c r="AU123" s="142" t="s">
        <v>81</v>
      </c>
      <c r="AY123" s="16" t="s">
        <v>129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6" t="s">
        <v>79</v>
      </c>
      <c r="BK123" s="143">
        <f>ROUND(I123*H123,2)</f>
        <v>0</v>
      </c>
      <c r="BL123" s="16" t="s">
        <v>1028</v>
      </c>
      <c r="BM123" s="142" t="s">
        <v>1035</v>
      </c>
    </row>
    <row r="124" spans="2:65" s="1" customFormat="1" ht="24.2" customHeight="1">
      <c r="B124" s="28"/>
      <c r="C124" s="132" t="s">
        <v>135</v>
      </c>
      <c r="D124" s="132" t="s">
        <v>131</v>
      </c>
      <c r="E124" s="133" t="s">
        <v>1036</v>
      </c>
      <c r="F124" s="134" t="s">
        <v>1037</v>
      </c>
      <c r="G124" s="135" t="s">
        <v>664</v>
      </c>
      <c r="H124" s="136">
        <v>1</v>
      </c>
      <c r="I124" s="373"/>
      <c r="J124" s="137">
        <f>ROUND(I124*H124,2)</f>
        <v>0</v>
      </c>
      <c r="K124" s="138"/>
      <c r="L124" s="28"/>
      <c r="M124" s="374" t="s">
        <v>1</v>
      </c>
      <c r="N124" s="139" t="s">
        <v>37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1028</v>
      </c>
      <c r="AT124" s="142" t="s">
        <v>131</v>
      </c>
      <c r="AU124" s="142" t="s">
        <v>81</v>
      </c>
      <c r="AY124" s="16" t="s">
        <v>129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79</v>
      </c>
      <c r="BK124" s="143">
        <f>ROUND(I124*H124,2)</f>
        <v>0</v>
      </c>
      <c r="BL124" s="16" t="s">
        <v>1028</v>
      </c>
      <c r="BM124" s="142" t="s">
        <v>1038</v>
      </c>
    </row>
    <row r="125" spans="2:65" s="1" customFormat="1" ht="16.5" customHeight="1">
      <c r="B125" s="28"/>
      <c r="C125" s="132" t="s">
        <v>155</v>
      </c>
      <c r="D125" s="132" t="s">
        <v>131</v>
      </c>
      <c r="E125" s="133" t="s">
        <v>1039</v>
      </c>
      <c r="F125" s="134" t="s">
        <v>1040</v>
      </c>
      <c r="G125" s="135" t="s">
        <v>664</v>
      </c>
      <c r="H125" s="136">
        <v>1</v>
      </c>
      <c r="I125" s="373"/>
      <c r="J125" s="137">
        <f>ROUND(I125*H125,2)</f>
        <v>0</v>
      </c>
      <c r="K125" s="138"/>
      <c r="L125" s="28"/>
      <c r="M125" s="374" t="s">
        <v>1</v>
      </c>
      <c r="N125" s="139" t="s">
        <v>37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1028</v>
      </c>
      <c r="AT125" s="142" t="s">
        <v>131</v>
      </c>
      <c r="AU125" s="142" t="s">
        <v>81</v>
      </c>
      <c r="AY125" s="16" t="s">
        <v>129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79</v>
      </c>
      <c r="BK125" s="143">
        <f>ROUND(I125*H125,2)</f>
        <v>0</v>
      </c>
      <c r="BL125" s="16" t="s">
        <v>1028</v>
      </c>
      <c r="BM125" s="142" t="s">
        <v>1041</v>
      </c>
    </row>
    <row r="126" spans="2:65" s="1" customFormat="1" ht="24.2" customHeight="1">
      <c r="B126" s="28"/>
      <c r="C126" s="132" t="s">
        <v>160</v>
      </c>
      <c r="D126" s="132" t="s">
        <v>131</v>
      </c>
      <c r="E126" s="133" t="s">
        <v>1042</v>
      </c>
      <c r="F126" s="134" t="s">
        <v>1043</v>
      </c>
      <c r="G126" s="135" t="s">
        <v>664</v>
      </c>
      <c r="H126" s="136">
        <v>1</v>
      </c>
      <c r="I126" s="373"/>
      <c r="J126" s="137">
        <f>ROUND(I126*H126,2)</f>
        <v>0</v>
      </c>
      <c r="K126" s="138"/>
      <c r="L126" s="28"/>
      <c r="M126" s="374" t="s">
        <v>1</v>
      </c>
      <c r="N126" s="139" t="s">
        <v>37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1028</v>
      </c>
      <c r="AT126" s="142" t="s">
        <v>131</v>
      </c>
      <c r="AU126" s="142" t="s">
        <v>81</v>
      </c>
      <c r="AY126" s="16" t="s">
        <v>129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79</v>
      </c>
      <c r="BK126" s="143">
        <f>ROUND(I126*H126,2)</f>
        <v>0</v>
      </c>
      <c r="BL126" s="16" t="s">
        <v>1028</v>
      </c>
      <c r="BM126" s="142" t="s">
        <v>1044</v>
      </c>
    </row>
    <row r="127" spans="2:65" s="1" customFormat="1" ht="37.9" customHeight="1">
      <c r="B127" s="28"/>
      <c r="C127" s="132" t="s">
        <v>166</v>
      </c>
      <c r="D127" s="132" t="s">
        <v>131</v>
      </c>
      <c r="E127" s="133" t="s">
        <v>1045</v>
      </c>
      <c r="F127" s="134" t="s">
        <v>1046</v>
      </c>
      <c r="G127" s="135" t="s">
        <v>664</v>
      </c>
      <c r="H127" s="136">
        <v>1</v>
      </c>
      <c r="I127" s="373"/>
      <c r="J127" s="137">
        <f>ROUND(I127*H127,2)</f>
        <v>0</v>
      </c>
      <c r="K127" s="138"/>
      <c r="L127" s="28"/>
      <c r="M127" s="374" t="s">
        <v>1</v>
      </c>
      <c r="N127" s="139" t="s">
        <v>37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1028</v>
      </c>
      <c r="AT127" s="142" t="s">
        <v>131</v>
      </c>
      <c r="AU127" s="142" t="s">
        <v>81</v>
      </c>
      <c r="AY127" s="16" t="s">
        <v>129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79</v>
      </c>
      <c r="BK127" s="143">
        <f>ROUND(I127*H127,2)</f>
        <v>0</v>
      </c>
      <c r="BL127" s="16" t="s">
        <v>1028</v>
      </c>
      <c r="BM127" s="142" t="s">
        <v>1047</v>
      </c>
    </row>
    <row r="128" spans="2:65" s="1" customFormat="1" ht="24.2" customHeight="1">
      <c r="B128" s="28"/>
      <c r="C128" s="132" t="s">
        <v>172</v>
      </c>
      <c r="D128" s="132" t="s">
        <v>131</v>
      </c>
      <c r="E128" s="133" t="s">
        <v>1048</v>
      </c>
      <c r="F128" s="134" t="s">
        <v>1049</v>
      </c>
      <c r="G128" s="135" t="s">
        <v>664</v>
      </c>
      <c r="H128" s="136">
        <v>1</v>
      </c>
      <c r="I128" s="373"/>
      <c r="J128" s="137">
        <f>ROUND(I128*H128,2)</f>
        <v>0</v>
      </c>
      <c r="K128" s="138"/>
      <c r="L128" s="28"/>
      <c r="M128" s="374" t="s">
        <v>1</v>
      </c>
      <c r="N128" s="139" t="s">
        <v>37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1028</v>
      </c>
      <c r="AT128" s="142" t="s">
        <v>131</v>
      </c>
      <c r="AU128" s="142" t="s">
        <v>81</v>
      </c>
      <c r="AY128" s="16" t="s">
        <v>129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79</v>
      </c>
      <c r="BK128" s="143">
        <f>ROUND(I128*H128,2)</f>
        <v>0</v>
      </c>
      <c r="BL128" s="16" t="s">
        <v>1028</v>
      </c>
      <c r="BM128" s="142" t="s">
        <v>1050</v>
      </c>
    </row>
    <row r="129" spans="2:65" s="1" customFormat="1" ht="76.349999999999994" customHeight="1">
      <c r="B129" s="28"/>
      <c r="C129" s="132" t="s">
        <v>177</v>
      </c>
      <c r="D129" s="132" t="s">
        <v>131</v>
      </c>
      <c r="E129" s="133" t="s">
        <v>1051</v>
      </c>
      <c r="F129" s="134" t="s">
        <v>1052</v>
      </c>
      <c r="G129" s="135" t="s">
        <v>664</v>
      </c>
      <c r="H129" s="136">
        <v>1</v>
      </c>
      <c r="I129" s="373"/>
      <c r="J129" s="137">
        <f>ROUND(I129*H129,2)</f>
        <v>0</v>
      </c>
      <c r="K129" s="138"/>
      <c r="L129" s="28"/>
      <c r="M129" s="374" t="s">
        <v>1</v>
      </c>
      <c r="N129" s="139" t="s">
        <v>37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1028</v>
      </c>
      <c r="AT129" s="142" t="s">
        <v>131</v>
      </c>
      <c r="AU129" s="142" t="s">
        <v>81</v>
      </c>
      <c r="AY129" s="16" t="s">
        <v>129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79</v>
      </c>
      <c r="BK129" s="143">
        <f>ROUND(I129*H129,2)</f>
        <v>0</v>
      </c>
      <c r="BL129" s="16" t="s">
        <v>1028</v>
      </c>
      <c r="BM129" s="142" t="s">
        <v>1053</v>
      </c>
    </row>
    <row r="130" spans="2:65" s="1" customFormat="1" ht="24.2" customHeight="1">
      <c r="B130" s="28"/>
      <c r="C130" s="132" t="s">
        <v>182</v>
      </c>
      <c r="D130" s="132" t="s">
        <v>131</v>
      </c>
      <c r="E130" s="133" t="s">
        <v>1054</v>
      </c>
      <c r="F130" s="134" t="s">
        <v>1055</v>
      </c>
      <c r="G130" s="135" t="s">
        <v>664</v>
      </c>
      <c r="H130" s="136">
        <v>1</v>
      </c>
      <c r="I130" s="373"/>
      <c r="J130" s="137">
        <f>ROUND(I130*H130,2)</f>
        <v>0</v>
      </c>
      <c r="K130" s="138"/>
      <c r="L130" s="28"/>
      <c r="M130" s="374" t="s">
        <v>1</v>
      </c>
      <c r="N130" s="139" t="s">
        <v>37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1028</v>
      </c>
      <c r="AT130" s="142" t="s">
        <v>131</v>
      </c>
      <c r="AU130" s="142" t="s">
        <v>81</v>
      </c>
      <c r="AY130" s="16" t="s">
        <v>129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79</v>
      </c>
      <c r="BK130" s="143">
        <f>ROUND(I130*H130,2)</f>
        <v>0</v>
      </c>
      <c r="BL130" s="16" t="s">
        <v>1028</v>
      </c>
      <c r="BM130" s="142" t="s">
        <v>1056</v>
      </c>
    </row>
    <row r="131" spans="2:65" s="1" customFormat="1" ht="49.15" customHeight="1">
      <c r="B131" s="28"/>
      <c r="C131" s="132" t="s">
        <v>186</v>
      </c>
      <c r="D131" s="132" t="s">
        <v>131</v>
      </c>
      <c r="E131" s="133" t="s">
        <v>1057</v>
      </c>
      <c r="F131" s="134" t="s">
        <v>1058</v>
      </c>
      <c r="G131" s="135" t="s">
        <v>664</v>
      </c>
      <c r="H131" s="136">
        <v>1</v>
      </c>
      <c r="I131" s="373"/>
      <c r="J131" s="137">
        <f>ROUND(I131*H131,2)</f>
        <v>0</v>
      </c>
      <c r="K131" s="138"/>
      <c r="L131" s="28"/>
      <c r="M131" s="374" t="s">
        <v>1</v>
      </c>
      <c r="N131" s="139" t="s">
        <v>37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1028</v>
      </c>
      <c r="AT131" s="142" t="s">
        <v>131</v>
      </c>
      <c r="AU131" s="142" t="s">
        <v>81</v>
      </c>
      <c r="AY131" s="16" t="s">
        <v>129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79</v>
      </c>
      <c r="BK131" s="143">
        <f>ROUND(I131*H131,2)</f>
        <v>0</v>
      </c>
      <c r="BL131" s="16" t="s">
        <v>1028</v>
      </c>
      <c r="BM131" s="142" t="s">
        <v>1059</v>
      </c>
    </row>
    <row r="132" spans="2:65" s="1" customFormat="1" ht="16.5" customHeight="1">
      <c r="B132" s="28"/>
      <c r="C132" s="132" t="s">
        <v>194</v>
      </c>
      <c r="D132" s="132" t="s">
        <v>131</v>
      </c>
      <c r="E132" s="133" t="s">
        <v>1060</v>
      </c>
      <c r="F132" s="134" t="s">
        <v>1061</v>
      </c>
      <c r="G132" s="135" t="s">
        <v>664</v>
      </c>
      <c r="H132" s="136">
        <v>1</v>
      </c>
      <c r="I132" s="373"/>
      <c r="J132" s="137">
        <f>ROUND(I132*H132,2)</f>
        <v>0</v>
      </c>
      <c r="K132" s="138"/>
      <c r="L132" s="28"/>
      <c r="M132" s="374" t="s">
        <v>1</v>
      </c>
      <c r="N132" s="139" t="s">
        <v>37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1028</v>
      </c>
      <c r="AT132" s="142" t="s">
        <v>131</v>
      </c>
      <c r="AU132" s="142" t="s">
        <v>81</v>
      </c>
      <c r="AY132" s="16" t="s">
        <v>129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79</v>
      </c>
      <c r="BK132" s="143">
        <f>ROUND(I132*H132,2)</f>
        <v>0</v>
      </c>
      <c r="BL132" s="16" t="s">
        <v>1028</v>
      </c>
      <c r="BM132" s="142" t="s">
        <v>1062</v>
      </c>
    </row>
    <row r="133" spans="2:65" s="1" customFormat="1" ht="24.2" customHeight="1">
      <c r="B133" s="28"/>
      <c r="C133" s="132" t="s">
        <v>200</v>
      </c>
      <c r="D133" s="132" t="s">
        <v>131</v>
      </c>
      <c r="E133" s="133" t="s">
        <v>1063</v>
      </c>
      <c r="F133" s="134" t="s">
        <v>1064</v>
      </c>
      <c r="G133" s="135" t="s">
        <v>664</v>
      </c>
      <c r="H133" s="136">
        <v>1</v>
      </c>
      <c r="I133" s="373"/>
      <c r="J133" s="137">
        <f>ROUND(I133*H133,2)</f>
        <v>0</v>
      </c>
      <c r="K133" s="138"/>
      <c r="L133" s="28"/>
      <c r="M133" s="374" t="s">
        <v>1</v>
      </c>
      <c r="N133" s="139" t="s">
        <v>37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1028</v>
      </c>
      <c r="AT133" s="142" t="s">
        <v>131</v>
      </c>
      <c r="AU133" s="142" t="s">
        <v>81</v>
      </c>
      <c r="AY133" s="16" t="s">
        <v>129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79</v>
      </c>
      <c r="BK133" s="143">
        <f>ROUND(I133*H133,2)</f>
        <v>0</v>
      </c>
      <c r="BL133" s="16" t="s">
        <v>1028</v>
      </c>
      <c r="BM133" s="142" t="s">
        <v>1065</v>
      </c>
    </row>
    <row r="134" spans="2:65" s="1" customFormat="1" ht="24.2" customHeight="1">
      <c r="B134" s="28"/>
      <c r="C134" s="132" t="s">
        <v>205</v>
      </c>
      <c r="D134" s="132" t="s">
        <v>131</v>
      </c>
      <c r="E134" s="133" t="s">
        <v>1066</v>
      </c>
      <c r="F134" s="134" t="s">
        <v>1067</v>
      </c>
      <c r="G134" s="135" t="s">
        <v>664</v>
      </c>
      <c r="H134" s="136">
        <v>1</v>
      </c>
      <c r="I134" s="373"/>
      <c r="J134" s="137">
        <f>ROUND(I134*H134,2)</f>
        <v>0</v>
      </c>
      <c r="K134" s="138"/>
      <c r="L134" s="28"/>
      <c r="M134" s="374" t="s">
        <v>1</v>
      </c>
      <c r="N134" s="139" t="s">
        <v>37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1028</v>
      </c>
      <c r="AT134" s="142" t="s">
        <v>131</v>
      </c>
      <c r="AU134" s="142" t="s">
        <v>81</v>
      </c>
      <c r="AY134" s="16" t="s">
        <v>129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79</v>
      </c>
      <c r="BK134" s="143">
        <f>ROUND(I134*H134,2)</f>
        <v>0</v>
      </c>
      <c r="BL134" s="16" t="s">
        <v>1028</v>
      </c>
      <c r="BM134" s="142" t="s">
        <v>1068</v>
      </c>
    </row>
    <row r="135" spans="2:65" s="1" customFormat="1" ht="16.5" customHeight="1">
      <c r="B135" s="28"/>
      <c r="C135" s="132" t="s">
        <v>8</v>
      </c>
      <c r="D135" s="132" t="s">
        <v>131</v>
      </c>
      <c r="E135" s="133" t="s">
        <v>1069</v>
      </c>
      <c r="F135" s="134" t="s">
        <v>1070</v>
      </c>
      <c r="G135" s="135" t="s">
        <v>664</v>
      </c>
      <c r="H135" s="136">
        <v>1</v>
      </c>
      <c r="I135" s="373"/>
      <c r="J135" s="137">
        <f>ROUND(I135*H135,2)</f>
        <v>0</v>
      </c>
      <c r="K135" s="138"/>
      <c r="L135" s="28"/>
      <c r="M135" s="374" t="s">
        <v>1</v>
      </c>
      <c r="N135" s="139" t="s">
        <v>37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1028</v>
      </c>
      <c r="AT135" s="142" t="s">
        <v>131</v>
      </c>
      <c r="AU135" s="142" t="s">
        <v>81</v>
      </c>
      <c r="AY135" s="16" t="s">
        <v>129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79</v>
      </c>
      <c r="BK135" s="143">
        <f>ROUND(I135*H135,2)</f>
        <v>0</v>
      </c>
      <c r="BL135" s="16" t="s">
        <v>1028</v>
      </c>
      <c r="BM135" s="142" t="s">
        <v>1071</v>
      </c>
    </row>
    <row r="136" spans="2:65" s="1" customFormat="1" ht="44.25" customHeight="1">
      <c r="B136" s="28"/>
      <c r="C136" s="132" t="s">
        <v>217</v>
      </c>
      <c r="D136" s="132" t="s">
        <v>131</v>
      </c>
      <c r="E136" s="133" t="s">
        <v>1072</v>
      </c>
      <c r="F136" s="134" t="s">
        <v>1073</v>
      </c>
      <c r="G136" s="135" t="s">
        <v>664</v>
      </c>
      <c r="H136" s="136">
        <v>1</v>
      </c>
      <c r="I136" s="373"/>
      <c r="J136" s="137">
        <f>ROUND(I136*H136,2)</f>
        <v>0</v>
      </c>
      <c r="K136" s="138"/>
      <c r="L136" s="28"/>
      <c r="M136" s="374" t="s">
        <v>1</v>
      </c>
      <c r="N136" s="139" t="s">
        <v>37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1028</v>
      </c>
      <c r="AT136" s="142" t="s">
        <v>131</v>
      </c>
      <c r="AU136" s="142" t="s">
        <v>81</v>
      </c>
      <c r="AY136" s="16" t="s">
        <v>129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79</v>
      </c>
      <c r="BK136" s="143">
        <f>ROUND(I136*H136,2)</f>
        <v>0</v>
      </c>
      <c r="BL136" s="16" t="s">
        <v>1028</v>
      </c>
      <c r="BM136" s="142" t="s">
        <v>1074</v>
      </c>
    </row>
    <row r="137" spans="2:65" s="1" customFormat="1" ht="49.15" customHeight="1">
      <c r="B137" s="28"/>
      <c r="C137" s="132" t="s">
        <v>222</v>
      </c>
      <c r="D137" s="132" t="s">
        <v>131</v>
      </c>
      <c r="E137" s="133" t="s">
        <v>1075</v>
      </c>
      <c r="F137" s="134" t="s">
        <v>1076</v>
      </c>
      <c r="G137" s="135" t="s">
        <v>664</v>
      </c>
      <c r="H137" s="136">
        <v>1</v>
      </c>
      <c r="I137" s="373"/>
      <c r="J137" s="137">
        <f>ROUND(I137*H137,2)</f>
        <v>0</v>
      </c>
      <c r="K137" s="138"/>
      <c r="L137" s="28"/>
      <c r="M137" s="374" t="s">
        <v>1</v>
      </c>
      <c r="N137" s="139" t="s">
        <v>37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1028</v>
      </c>
      <c r="AT137" s="142" t="s">
        <v>131</v>
      </c>
      <c r="AU137" s="142" t="s">
        <v>81</v>
      </c>
      <c r="AY137" s="16" t="s">
        <v>129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79</v>
      </c>
      <c r="BK137" s="143">
        <f>ROUND(I137*H137,2)</f>
        <v>0</v>
      </c>
      <c r="BL137" s="16" t="s">
        <v>1028</v>
      </c>
      <c r="BM137" s="142" t="s">
        <v>1077</v>
      </c>
    </row>
    <row r="138" spans="2:65" s="1" customFormat="1" ht="44.25" customHeight="1">
      <c r="B138" s="28"/>
      <c r="C138" s="132" t="s">
        <v>225</v>
      </c>
      <c r="D138" s="132" t="s">
        <v>131</v>
      </c>
      <c r="E138" s="133" t="s">
        <v>1078</v>
      </c>
      <c r="F138" s="134" t="s">
        <v>1079</v>
      </c>
      <c r="G138" s="135" t="s">
        <v>664</v>
      </c>
      <c r="H138" s="136">
        <v>1</v>
      </c>
      <c r="I138" s="373"/>
      <c r="J138" s="137">
        <f>ROUND(I138*H138,2)</f>
        <v>0</v>
      </c>
      <c r="K138" s="138"/>
      <c r="L138" s="28"/>
      <c r="M138" s="374" t="s">
        <v>1</v>
      </c>
      <c r="N138" s="139" t="s">
        <v>37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1028</v>
      </c>
      <c r="AT138" s="142" t="s">
        <v>131</v>
      </c>
      <c r="AU138" s="142" t="s">
        <v>81</v>
      </c>
      <c r="AY138" s="16" t="s">
        <v>129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79</v>
      </c>
      <c r="BK138" s="143">
        <f>ROUND(I138*H138,2)</f>
        <v>0</v>
      </c>
      <c r="BL138" s="16" t="s">
        <v>1028</v>
      </c>
      <c r="BM138" s="142" t="s">
        <v>1080</v>
      </c>
    </row>
    <row r="139" spans="2:65" s="1" customFormat="1" ht="16.5" customHeight="1">
      <c r="B139" s="28"/>
      <c r="C139" s="132" t="s">
        <v>229</v>
      </c>
      <c r="D139" s="132" t="s">
        <v>131</v>
      </c>
      <c r="E139" s="133" t="s">
        <v>1081</v>
      </c>
      <c r="F139" s="134" t="s">
        <v>1082</v>
      </c>
      <c r="G139" s="135" t="s">
        <v>664</v>
      </c>
      <c r="H139" s="136">
        <v>1</v>
      </c>
      <c r="I139" s="373"/>
      <c r="J139" s="137">
        <f>ROUND(I139*H139,2)</f>
        <v>0</v>
      </c>
      <c r="K139" s="138"/>
      <c r="L139" s="28"/>
      <c r="M139" s="374" t="s">
        <v>1</v>
      </c>
      <c r="N139" s="139" t="s">
        <v>37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1028</v>
      </c>
      <c r="AT139" s="142" t="s">
        <v>131</v>
      </c>
      <c r="AU139" s="142" t="s">
        <v>81</v>
      </c>
      <c r="AY139" s="16" t="s">
        <v>129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79</v>
      </c>
      <c r="BK139" s="143">
        <f>ROUND(I139*H139,2)</f>
        <v>0</v>
      </c>
      <c r="BL139" s="16" t="s">
        <v>1028</v>
      </c>
      <c r="BM139" s="142" t="s">
        <v>1083</v>
      </c>
    </row>
    <row r="140" spans="2:65" s="1" customFormat="1" ht="24.2" customHeight="1">
      <c r="B140" s="28"/>
      <c r="C140" s="132" t="s">
        <v>233</v>
      </c>
      <c r="D140" s="132" t="s">
        <v>131</v>
      </c>
      <c r="E140" s="133" t="s">
        <v>1084</v>
      </c>
      <c r="F140" s="134" t="s">
        <v>1085</v>
      </c>
      <c r="G140" s="135" t="s">
        <v>664</v>
      </c>
      <c r="H140" s="136">
        <v>1</v>
      </c>
      <c r="I140" s="373"/>
      <c r="J140" s="137">
        <f>ROUND(I140*H140,2)</f>
        <v>0</v>
      </c>
      <c r="K140" s="138"/>
      <c r="L140" s="28"/>
      <c r="M140" s="381" t="s">
        <v>1</v>
      </c>
      <c r="N140" s="173" t="s">
        <v>37</v>
      </c>
      <c r="O140" s="382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AR140" s="142" t="s">
        <v>1028</v>
      </c>
      <c r="AT140" s="142" t="s">
        <v>131</v>
      </c>
      <c r="AU140" s="142" t="s">
        <v>81</v>
      </c>
      <c r="AY140" s="16" t="s">
        <v>129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79</v>
      </c>
      <c r="BK140" s="143">
        <f>ROUND(I140*H140,2)</f>
        <v>0</v>
      </c>
      <c r="BL140" s="16" t="s">
        <v>1028</v>
      </c>
      <c r="BM140" s="142" t="s">
        <v>1086</v>
      </c>
    </row>
    <row r="141" spans="2:65" s="1" customFormat="1" ht="6.95" customHeight="1"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28"/>
    </row>
  </sheetData>
  <sheetProtection algorithmName="SHA-512" hashValue="KZUPACDIX+lN/C2Ap5x/DmTn+B/edX4N4f8ofLdILmL9FIHgG5mdsUcw9FWB9CSEa5+t0Hb5HZHEjvkakpCEnA==" saltValue="loQEQcgaLlYoeI+c4Gk8KXbRRt8cWKvkFGWjJorwkTkrMDlolGov80c8LkMM7qZjs72pfZ6JYHYWTQXmbhzDjg==" spinCount="100000" sheet="1" objects="1" scenarios="1" formatColumns="0" formatRows="0" autoFilter="0"/>
  <autoFilter ref="C117:K140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9868B-DEBA-4AAB-89E5-74FAE9FB49F9}">
  <sheetPr>
    <tabColor rgb="FFFFFF00"/>
  </sheetPr>
  <dimension ref="A1:FG53"/>
  <sheetViews>
    <sheetView showZeros="0" view="pageBreakPreview" zoomScale="80" zoomScaleNormal="100" zoomScaleSheetLayoutView="80" workbookViewId="0">
      <selection activeCell="S61" sqref="S61"/>
    </sheetView>
  </sheetViews>
  <sheetFormatPr defaultColWidth="10.5" defaultRowHeight="14.25" customHeight="1"/>
  <cols>
    <col min="1" max="1" width="8.33203125" style="179" customWidth="1"/>
    <col min="2" max="2" width="1.5" style="179" customWidth="1"/>
    <col min="3" max="3" width="4" style="179" customWidth="1"/>
    <col min="4" max="4" width="4.1640625" style="179" customWidth="1"/>
    <col min="5" max="5" width="17" style="179" customWidth="1"/>
    <col min="6" max="7" width="11" style="179" customWidth="1"/>
    <col min="8" max="8" width="12.33203125" style="179" customWidth="1"/>
    <col min="9" max="9" width="7" style="179" customWidth="1"/>
    <col min="10" max="10" width="5" style="179" customWidth="1"/>
    <col min="11" max="11" width="11.33203125" style="179" customWidth="1"/>
    <col min="12" max="12" width="12" style="179" customWidth="1"/>
    <col min="13" max="14" width="6" style="179" customWidth="1"/>
    <col min="15" max="15" width="1.83203125" style="179" customWidth="1"/>
    <col min="16" max="16" width="12.33203125" style="179" customWidth="1"/>
    <col min="17" max="17" width="4" style="179" customWidth="1"/>
    <col min="18" max="18" width="14.5" style="179" customWidth="1"/>
    <col min="19" max="163" width="10.5" style="179" customWidth="1"/>
    <col min="164" max="256" width="10.5" style="188"/>
    <col min="257" max="257" width="8.33203125" style="188" customWidth="1"/>
    <col min="258" max="258" width="1.5" style="188" customWidth="1"/>
    <col min="259" max="259" width="4" style="188" customWidth="1"/>
    <col min="260" max="260" width="4.1640625" style="188" customWidth="1"/>
    <col min="261" max="261" width="17" style="188" customWidth="1"/>
    <col min="262" max="263" width="11" style="188" customWidth="1"/>
    <col min="264" max="264" width="12.33203125" style="188" customWidth="1"/>
    <col min="265" max="265" width="7" style="188" customWidth="1"/>
    <col min="266" max="266" width="5" style="188" customWidth="1"/>
    <col min="267" max="267" width="11.33203125" style="188" customWidth="1"/>
    <col min="268" max="268" width="12" style="188" customWidth="1"/>
    <col min="269" max="270" width="6" style="188" customWidth="1"/>
    <col min="271" max="271" width="1.83203125" style="188" customWidth="1"/>
    <col min="272" max="272" width="12.33203125" style="188" customWidth="1"/>
    <col min="273" max="273" width="4" style="188" customWidth="1"/>
    <col min="274" max="274" width="14.5" style="188" customWidth="1"/>
    <col min="275" max="512" width="10.5" style="188"/>
    <col min="513" max="513" width="8.33203125" style="188" customWidth="1"/>
    <col min="514" max="514" width="1.5" style="188" customWidth="1"/>
    <col min="515" max="515" width="4" style="188" customWidth="1"/>
    <col min="516" max="516" width="4.1640625" style="188" customWidth="1"/>
    <col min="517" max="517" width="17" style="188" customWidth="1"/>
    <col min="518" max="519" width="11" style="188" customWidth="1"/>
    <col min="520" max="520" width="12.33203125" style="188" customWidth="1"/>
    <col min="521" max="521" width="7" style="188" customWidth="1"/>
    <col min="522" max="522" width="5" style="188" customWidth="1"/>
    <col min="523" max="523" width="11.33203125" style="188" customWidth="1"/>
    <col min="524" max="524" width="12" style="188" customWidth="1"/>
    <col min="525" max="526" width="6" style="188" customWidth="1"/>
    <col min="527" max="527" width="1.83203125" style="188" customWidth="1"/>
    <col min="528" max="528" width="12.33203125" style="188" customWidth="1"/>
    <col min="529" max="529" width="4" style="188" customWidth="1"/>
    <col min="530" max="530" width="14.5" style="188" customWidth="1"/>
    <col min="531" max="768" width="10.5" style="188"/>
    <col min="769" max="769" width="8.33203125" style="188" customWidth="1"/>
    <col min="770" max="770" width="1.5" style="188" customWidth="1"/>
    <col min="771" max="771" width="4" style="188" customWidth="1"/>
    <col min="772" max="772" width="4.1640625" style="188" customWidth="1"/>
    <col min="773" max="773" width="17" style="188" customWidth="1"/>
    <col min="774" max="775" width="11" style="188" customWidth="1"/>
    <col min="776" max="776" width="12.33203125" style="188" customWidth="1"/>
    <col min="777" max="777" width="7" style="188" customWidth="1"/>
    <col min="778" max="778" width="5" style="188" customWidth="1"/>
    <col min="779" max="779" width="11.33203125" style="188" customWidth="1"/>
    <col min="780" max="780" width="12" style="188" customWidth="1"/>
    <col min="781" max="782" width="6" style="188" customWidth="1"/>
    <col min="783" max="783" width="1.83203125" style="188" customWidth="1"/>
    <col min="784" max="784" width="12.33203125" style="188" customWidth="1"/>
    <col min="785" max="785" width="4" style="188" customWidth="1"/>
    <col min="786" max="786" width="14.5" style="188" customWidth="1"/>
    <col min="787" max="1024" width="10.5" style="188"/>
    <col min="1025" max="1025" width="8.33203125" style="188" customWidth="1"/>
    <col min="1026" max="1026" width="1.5" style="188" customWidth="1"/>
    <col min="1027" max="1027" width="4" style="188" customWidth="1"/>
    <col min="1028" max="1028" width="4.1640625" style="188" customWidth="1"/>
    <col min="1029" max="1029" width="17" style="188" customWidth="1"/>
    <col min="1030" max="1031" width="11" style="188" customWidth="1"/>
    <col min="1032" max="1032" width="12.33203125" style="188" customWidth="1"/>
    <col min="1033" max="1033" width="7" style="188" customWidth="1"/>
    <col min="1034" max="1034" width="5" style="188" customWidth="1"/>
    <col min="1035" max="1035" width="11.33203125" style="188" customWidth="1"/>
    <col min="1036" max="1036" width="12" style="188" customWidth="1"/>
    <col min="1037" max="1038" width="6" style="188" customWidth="1"/>
    <col min="1039" max="1039" width="1.83203125" style="188" customWidth="1"/>
    <col min="1040" max="1040" width="12.33203125" style="188" customWidth="1"/>
    <col min="1041" max="1041" width="4" style="188" customWidth="1"/>
    <col min="1042" max="1042" width="14.5" style="188" customWidth="1"/>
    <col min="1043" max="1280" width="10.5" style="188"/>
    <col min="1281" max="1281" width="8.33203125" style="188" customWidth="1"/>
    <col min="1282" max="1282" width="1.5" style="188" customWidth="1"/>
    <col min="1283" max="1283" width="4" style="188" customWidth="1"/>
    <col min="1284" max="1284" width="4.1640625" style="188" customWidth="1"/>
    <col min="1285" max="1285" width="17" style="188" customWidth="1"/>
    <col min="1286" max="1287" width="11" style="188" customWidth="1"/>
    <col min="1288" max="1288" width="12.33203125" style="188" customWidth="1"/>
    <col min="1289" max="1289" width="7" style="188" customWidth="1"/>
    <col min="1290" max="1290" width="5" style="188" customWidth="1"/>
    <col min="1291" max="1291" width="11.33203125" style="188" customWidth="1"/>
    <col min="1292" max="1292" width="12" style="188" customWidth="1"/>
    <col min="1293" max="1294" width="6" style="188" customWidth="1"/>
    <col min="1295" max="1295" width="1.83203125" style="188" customWidth="1"/>
    <col min="1296" max="1296" width="12.33203125" style="188" customWidth="1"/>
    <col min="1297" max="1297" width="4" style="188" customWidth="1"/>
    <col min="1298" max="1298" width="14.5" style="188" customWidth="1"/>
    <col min="1299" max="1536" width="10.5" style="188"/>
    <col min="1537" max="1537" width="8.33203125" style="188" customWidth="1"/>
    <col min="1538" max="1538" width="1.5" style="188" customWidth="1"/>
    <col min="1539" max="1539" width="4" style="188" customWidth="1"/>
    <col min="1540" max="1540" width="4.1640625" style="188" customWidth="1"/>
    <col min="1541" max="1541" width="17" style="188" customWidth="1"/>
    <col min="1542" max="1543" width="11" style="188" customWidth="1"/>
    <col min="1544" max="1544" width="12.33203125" style="188" customWidth="1"/>
    <col min="1545" max="1545" width="7" style="188" customWidth="1"/>
    <col min="1546" max="1546" width="5" style="188" customWidth="1"/>
    <col min="1547" max="1547" width="11.33203125" style="188" customWidth="1"/>
    <col min="1548" max="1548" width="12" style="188" customWidth="1"/>
    <col min="1549" max="1550" width="6" style="188" customWidth="1"/>
    <col min="1551" max="1551" width="1.83203125" style="188" customWidth="1"/>
    <col min="1552" max="1552" width="12.33203125" style="188" customWidth="1"/>
    <col min="1553" max="1553" width="4" style="188" customWidth="1"/>
    <col min="1554" max="1554" width="14.5" style="188" customWidth="1"/>
    <col min="1555" max="1792" width="10.5" style="188"/>
    <col min="1793" max="1793" width="8.33203125" style="188" customWidth="1"/>
    <col min="1794" max="1794" width="1.5" style="188" customWidth="1"/>
    <col min="1795" max="1795" width="4" style="188" customWidth="1"/>
    <col min="1796" max="1796" width="4.1640625" style="188" customWidth="1"/>
    <col min="1797" max="1797" width="17" style="188" customWidth="1"/>
    <col min="1798" max="1799" width="11" style="188" customWidth="1"/>
    <col min="1800" max="1800" width="12.33203125" style="188" customWidth="1"/>
    <col min="1801" max="1801" width="7" style="188" customWidth="1"/>
    <col min="1802" max="1802" width="5" style="188" customWidth="1"/>
    <col min="1803" max="1803" width="11.33203125" style="188" customWidth="1"/>
    <col min="1804" max="1804" width="12" style="188" customWidth="1"/>
    <col min="1805" max="1806" width="6" style="188" customWidth="1"/>
    <col min="1807" max="1807" width="1.83203125" style="188" customWidth="1"/>
    <col min="1808" max="1808" width="12.33203125" style="188" customWidth="1"/>
    <col min="1809" max="1809" width="4" style="188" customWidth="1"/>
    <col min="1810" max="1810" width="14.5" style="188" customWidth="1"/>
    <col min="1811" max="2048" width="10.5" style="188"/>
    <col min="2049" max="2049" width="8.33203125" style="188" customWidth="1"/>
    <col min="2050" max="2050" width="1.5" style="188" customWidth="1"/>
    <col min="2051" max="2051" width="4" style="188" customWidth="1"/>
    <col min="2052" max="2052" width="4.1640625" style="188" customWidth="1"/>
    <col min="2053" max="2053" width="17" style="188" customWidth="1"/>
    <col min="2054" max="2055" width="11" style="188" customWidth="1"/>
    <col min="2056" max="2056" width="12.33203125" style="188" customWidth="1"/>
    <col min="2057" max="2057" width="7" style="188" customWidth="1"/>
    <col min="2058" max="2058" width="5" style="188" customWidth="1"/>
    <col min="2059" max="2059" width="11.33203125" style="188" customWidth="1"/>
    <col min="2060" max="2060" width="12" style="188" customWidth="1"/>
    <col min="2061" max="2062" width="6" style="188" customWidth="1"/>
    <col min="2063" max="2063" width="1.83203125" style="188" customWidth="1"/>
    <col min="2064" max="2064" width="12.33203125" style="188" customWidth="1"/>
    <col min="2065" max="2065" width="4" style="188" customWidth="1"/>
    <col min="2066" max="2066" width="14.5" style="188" customWidth="1"/>
    <col min="2067" max="2304" width="10.5" style="188"/>
    <col min="2305" max="2305" width="8.33203125" style="188" customWidth="1"/>
    <col min="2306" max="2306" width="1.5" style="188" customWidth="1"/>
    <col min="2307" max="2307" width="4" style="188" customWidth="1"/>
    <col min="2308" max="2308" width="4.1640625" style="188" customWidth="1"/>
    <col min="2309" max="2309" width="17" style="188" customWidth="1"/>
    <col min="2310" max="2311" width="11" style="188" customWidth="1"/>
    <col min="2312" max="2312" width="12.33203125" style="188" customWidth="1"/>
    <col min="2313" max="2313" width="7" style="188" customWidth="1"/>
    <col min="2314" max="2314" width="5" style="188" customWidth="1"/>
    <col min="2315" max="2315" width="11.33203125" style="188" customWidth="1"/>
    <col min="2316" max="2316" width="12" style="188" customWidth="1"/>
    <col min="2317" max="2318" width="6" style="188" customWidth="1"/>
    <col min="2319" max="2319" width="1.83203125" style="188" customWidth="1"/>
    <col min="2320" max="2320" width="12.33203125" style="188" customWidth="1"/>
    <col min="2321" max="2321" width="4" style="188" customWidth="1"/>
    <col min="2322" max="2322" width="14.5" style="188" customWidth="1"/>
    <col min="2323" max="2560" width="10.5" style="188"/>
    <col min="2561" max="2561" width="8.33203125" style="188" customWidth="1"/>
    <col min="2562" max="2562" width="1.5" style="188" customWidth="1"/>
    <col min="2563" max="2563" width="4" style="188" customWidth="1"/>
    <col min="2564" max="2564" width="4.1640625" style="188" customWidth="1"/>
    <col min="2565" max="2565" width="17" style="188" customWidth="1"/>
    <col min="2566" max="2567" width="11" style="188" customWidth="1"/>
    <col min="2568" max="2568" width="12.33203125" style="188" customWidth="1"/>
    <col min="2569" max="2569" width="7" style="188" customWidth="1"/>
    <col min="2570" max="2570" width="5" style="188" customWidth="1"/>
    <col min="2571" max="2571" width="11.33203125" style="188" customWidth="1"/>
    <col min="2572" max="2572" width="12" style="188" customWidth="1"/>
    <col min="2573" max="2574" width="6" style="188" customWidth="1"/>
    <col min="2575" max="2575" width="1.83203125" style="188" customWidth="1"/>
    <col min="2576" max="2576" width="12.33203125" style="188" customWidth="1"/>
    <col min="2577" max="2577" width="4" style="188" customWidth="1"/>
    <col min="2578" max="2578" width="14.5" style="188" customWidth="1"/>
    <col min="2579" max="2816" width="10.5" style="188"/>
    <col min="2817" max="2817" width="8.33203125" style="188" customWidth="1"/>
    <col min="2818" max="2818" width="1.5" style="188" customWidth="1"/>
    <col min="2819" max="2819" width="4" style="188" customWidth="1"/>
    <col min="2820" max="2820" width="4.1640625" style="188" customWidth="1"/>
    <col min="2821" max="2821" width="17" style="188" customWidth="1"/>
    <col min="2822" max="2823" width="11" style="188" customWidth="1"/>
    <col min="2824" max="2824" width="12.33203125" style="188" customWidth="1"/>
    <col min="2825" max="2825" width="7" style="188" customWidth="1"/>
    <col min="2826" max="2826" width="5" style="188" customWidth="1"/>
    <col min="2827" max="2827" width="11.33203125" style="188" customWidth="1"/>
    <col min="2828" max="2828" width="12" style="188" customWidth="1"/>
    <col min="2829" max="2830" width="6" style="188" customWidth="1"/>
    <col min="2831" max="2831" width="1.83203125" style="188" customWidth="1"/>
    <col min="2832" max="2832" width="12.33203125" style="188" customWidth="1"/>
    <col min="2833" max="2833" width="4" style="188" customWidth="1"/>
    <col min="2834" max="2834" width="14.5" style="188" customWidth="1"/>
    <col min="2835" max="3072" width="10.5" style="188"/>
    <col min="3073" max="3073" width="8.33203125" style="188" customWidth="1"/>
    <col min="3074" max="3074" width="1.5" style="188" customWidth="1"/>
    <col min="3075" max="3075" width="4" style="188" customWidth="1"/>
    <col min="3076" max="3076" width="4.1640625" style="188" customWidth="1"/>
    <col min="3077" max="3077" width="17" style="188" customWidth="1"/>
    <col min="3078" max="3079" width="11" style="188" customWidth="1"/>
    <col min="3080" max="3080" width="12.33203125" style="188" customWidth="1"/>
    <col min="3081" max="3081" width="7" style="188" customWidth="1"/>
    <col min="3082" max="3082" width="5" style="188" customWidth="1"/>
    <col min="3083" max="3083" width="11.33203125" style="188" customWidth="1"/>
    <col min="3084" max="3084" width="12" style="188" customWidth="1"/>
    <col min="3085" max="3086" width="6" style="188" customWidth="1"/>
    <col min="3087" max="3087" width="1.83203125" style="188" customWidth="1"/>
    <col min="3088" max="3088" width="12.33203125" style="188" customWidth="1"/>
    <col min="3089" max="3089" width="4" style="188" customWidth="1"/>
    <col min="3090" max="3090" width="14.5" style="188" customWidth="1"/>
    <col min="3091" max="3328" width="10.5" style="188"/>
    <col min="3329" max="3329" width="8.33203125" style="188" customWidth="1"/>
    <col min="3330" max="3330" width="1.5" style="188" customWidth="1"/>
    <col min="3331" max="3331" width="4" style="188" customWidth="1"/>
    <col min="3332" max="3332" width="4.1640625" style="188" customWidth="1"/>
    <col min="3333" max="3333" width="17" style="188" customWidth="1"/>
    <col min="3334" max="3335" width="11" style="188" customWidth="1"/>
    <col min="3336" max="3336" width="12.33203125" style="188" customWidth="1"/>
    <col min="3337" max="3337" width="7" style="188" customWidth="1"/>
    <col min="3338" max="3338" width="5" style="188" customWidth="1"/>
    <col min="3339" max="3339" width="11.33203125" style="188" customWidth="1"/>
    <col min="3340" max="3340" width="12" style="188" customWidth="1"/>
    <col min="3341" max="3342" width="6" style="188" customWidth="1"/>
    <col min="3343" max="3343" width="1.83203125" style="188" customWidth="1"/>
    <col min="3344" max="3344" width="12.33203125" style="188" customWidth="1"/>
    <col min="3345" max="3345" width="4" style="188" customWidth="1"/>
    <col min="3346" max="3346" width="14.5" style="188" customWidth="1"/>
    <col min="3347" max="3584" width="10.5" style="188"/>
    <col min="3585" max="3585" width="8.33203125" style="188" customWidth="1"/>
    <col min="3586" max="3586" width="1.5" style="188" customWidth="1"/>
    <col min="3587" max="3587" width="4" style="188" customWidth="1"/>
    <col min="3588" max="3588" width="4.1640625" style="188" customWidth="1"/>
    <col min="3589" max="3589" width="17" style="188" customWidth="1"/>
    <col min="3590" max="3591" width="11" style="188" customWidth="1"/>
    <col min="3592" max="3592" width="12.33203125" style="188" customWidth="1"/>
    <col min="3593" max="3593" width="7" style="188" customWidth="1"/>
    <col min="3594" max="3594" width="5" style="188" customWidth="1"/>
    <col min="3595" max="3595" width="11.33203125" style="188" customWidth="1"/>
    <col min="3596" max="3596" width="12" style="188" customWidth="1"/>
    <col min="3597" max="3598" width="6" style="188" customWidth="1"/>
    <col min="3599" max="3599" width="1.83203125" style="188" customWidth="1"/>
    <col min="3600" max="3600" width="12.33203125" style="188" customWidth="1"/>
    <col min="3601" max="3601" width="4" style="188" customWidth="1"/>
    <col min="3602" max="3602" width="14.5" style="188" customWidth="1"/>
    <col min="3603" max="3840" width="10.5" style="188"/>
    <col min="3841" max="3841" width="8.33203125" style="188" customWidth="1"/>
    <col min="3842" max="3842" width="1.5" style="188" customWidth="1"/>
    <col min="3843" max="3843" width="4" style="188" customWidth="1"/>
    <col min="3844" max="3844" width="4.1640625" style="188" customWidth="1"/>
    <col min="3845" max="3845" width="17" style="188" customWidth="1"/>
    <col min="3846" max="3847" width="11" style="188" customWidth="1"/>
    <col min="3848" max="3848" width="12.33203125" style="188" customWidth="1"/>
    <col min="3849" max="3849" width="7" style="188" customWidth="1"/>
    <col min="3850" max="3850" width="5" style="188" customWidth="1"/>
    <col min="3851" max="3851" width="11.33203125" style="188" customWidth="1"/>
    <col min="3852" max="3852" width="12" style="188" customWidth="1"/>
    <col min="3853" max="3854" width="6" style="188" customWidth="1"/>
    <col min="3855" max="3855" width="1.83203125" style="188" customWidth="1"/>
    <col min="3856" max="3856" width="12.33203125" style="188" customWidth="1"/>
    <col min="3857" max="3857" width="4" style="188" customWidth="1"/>
    <col min="3858" max="3858" width="14.5" style="188" customWidth="1"/>
    <col min="3859" max="4096" width="10.5" style="188"/>
    <col min="4097" max="4097" width="8.33203125" style="188" customWidth="1"/>
    <col min="4098" max="4098" width="1.5" style="188" customWidth="1"/>
    <col min="4099" max="4099" width="4" style="188" customWidth="1"/>
    <col min="4100" max="4100" width="4.1640625" style="188" customWidth="1"/>
    <col min="4101" max="4101" width="17" style="188" customWidth="1"/>
    <col min="4102" max="4103" width="11" style="188" customWidth="1"/>
    <col min="4104" max="4104" width="12.33203125" style="188" customWidth="1"/>
    <col min="4105" max="4105" width="7" style="188" customWidth="1"/>
    <col min="4106" max="4106" width="5" style="188" customWidth="1"/>
    <col min="4107" max="4107" width="11.33203125" style="188" customWidth="1"/>
    <col min="4108" max="4108" width="12" style="188" customWidth="1"/>
    <col min="4109" max="4110" width="6" style="188" customWidth="1"/>
    <col min="4111" max="4111" width="1.83203125" style="188" customWidth="1"/>
    <col min="4112" max="4112" width="12.33203125" style="188" customWidth="1"/>
    <col min="4113" max="4113" width="4" style="188" customWidth="1"/>
    <col min="4114" max="4114" width="14.5" style="188" customWidth="1"/>
    <col min="4115" max="4352" width="10.5" style="188"/>
    <col min="4353" max="4353" width="8.33203125" style="188" customWidth="1"/>
    <col min="4354" max="4354" width="1.5" style="188" customWidth="1"/>
    <col min="4355" max="4355" width="4" style="188" customWidth="1"/>
    <col min="4356" max="4356" width="4.1640625" style="188" customWidth="1"/>
    <col min="4357" max="4357" width="17" style="188" customWidth="1"/>
    <col min="4358" max="4359" width="11" style="188" customWidth="1"/>
    <col min="4360" max="4360" width="12.33203125" style="188" customWidth="1"/>
    <col min="4361" max="4361" width="7" style="188" customWidth="1"/>
    <col min="4362" max="4362" width="5" style="188" customWidth="1"/>
    <col min="4363" max="4363" width="11.33203125" style="188" customWidth="1"/>
    <col min="4364" max="4364" width="12" style="188" customWidth="1"/>
    <col min="4365" max="4366" width="6" style="188" customWidth="1"/>
    <col min="4367" max="4367" width="1.83203125" style="188" customWidth="1"/>
    <col min="4368" max="4368" width="12.33203125" style="188" customWidth="1"/>
    <col min="4369" max="4369" width="4" style="188" customWidth="1"/>
    <col min="4370" max="4370" width="14.5" style="188" customWidth="1"/>
    <col min="4371" max="4608" width="10.5" style="188"/>
    <col min="4609" max="4609" width="8.33203125" style="188" customWidth="1"/>
    <col min="4610" max="4610" width="1.5" style="188" customWidth="1"/>
    <col min="4611" max="4611" width="4" style="188" customWidth="1"/>
    <col min="4612" max="4612" width="4.1640625" style="188" customWidth="1"/>
    <col min="4613" max="4613" width="17" style="188" customWidth="1"/>
    <col min="4614" max="4615" width="11" style="188" customWidth="1"/>
    <col min="4616" max="4616" width="12.33203125" style="188" customWidth="1"/>
    <col min="4617" max="4617" width="7" style="188" customWidth="1"/>
    <col min="4618" max="4618" width="5" style="188" customWidth="1"/>
    <col min="4619" max="4619" width="11.33203125" style="188" customWidth="1"/>
    <col min="4620" max="4620" width="12" style="188" customWidth="1"/>
    <col min="4621" max="4622" width="6" style="188" customWidth="1"/>
    <col min="4623" max="4623" width="1.83203125" style="188" customWidth="1"/>
    <col min="4624" max="4624" width="12.33203125" style="188" customWidth="1"/>
    <col min="4625" max="4625" width="4" style="188" customWidth="1"/>
    <col min="4626" max="4626" width="14.5" style="188" customWidth="1"/>
    <col min="4627" max="4864" width="10.5" style="188"/>
    <col min="4865" max="4865" width="8.33203125" style="188" customWidth="1"/>
    <col min="4866" max="4866" width="1.5" style="188" customWidth="1"/>
    <col min="4867" max="4867" width="4" style="188" customWidth="1"/>
    <col min="4868" max="4868" width="4.1640625" style="188" customWidth="1"/>
    <col min="4869" max="4869" width="17" style="188" customWidth="1"/>
    <col min="4870" max="4871" width="11" style="188" customWidth="1"/>
    <col min="4872" max="4872" width="12.33203125" style="188" customWidth="1"/>
    <col min="4873" max="4873" width="7" style="188" customWidth="1"/>
    <col min="4874" max="4874" width="5" style="188" customWidth="1"/>
    <col min="4875" max="4875" width="11.33203125" style="188" customWidth="1"/>
    <col min="4876" max="4876" width="12" style="188" customWidth="1"/>
    <col min="4877" max="4878" width="6" style="188" customWidth="1"/>
    <col min="4879" max="4879" width="1.83203125" style="188" customWidth="1"/>
    <col min="4880" max="4880" width="12.33203125" style="188" customWidth="1"/>
    <col min="4881" max="4881" width="4" style="188" customWidth="1"/>
    <col min="4882" max="4882" width="14.5" style="188" customWidth="1"/>
    <col min="4883" max="5120" width="10.5" style="188"/>
    <col min="5121" max="5121" width="8.33203125" style="188" customWidth="1"/>
    <col min="5122" max="5122" width="1.5" style="188" customWidth="1"/>
    <col min="5123" max="5123" width="4" style="188" customWidth="1"/>
    <col min="5124" max="5124" width="4.1640625" style="188" customWidth="1"/>
    <col min="5125" max="5125" width="17" style="188" customWidth="1"/>
    <col min="5126" max="5127" width="11" style="188" customWidth="1"/>
    <col min="5128" max="5128" width="12.33203125" style="188" customWidth="1"/>
    <col min="5129" max="5129" width="7" style="188" customWidth="1"/>
    <col min="5130" max="5130" width="5" style="188" customWidth="1"/>
    <col min="5131" max="5131" width="11.33203125" style="188" customWidth="1"/>
    <col min="5132" max="5132" width="12" style="188" customWidth="1"/>
    <col min="5133" max="5134" width="6" style="188" customWidth="1"/>
    <col min="5135" max="5135" width="1.83203125" style="188" customWidth="1"/>
    <col min="5136" max="5136" width="12.33203125" style="188" customWidth="1"/>
    <col min="5137" max="5137" width="4" style="188" customWidth="1"/>
    <col min="5138" max="5138" width="14.5" style="188" customWidth="1"/>
    <col min="5139" max="5376" width="10.5" style="188"/>
    <col min="5377" max="5377" width="8.33203125" style="188" customWidth="1"/>
    <col min="5378" max="5378" width="1.5" style="188" customWidth="1"/>
    <col min="5379" max="5379" width="4" style="188" customWidth="1"/>
    <col min="5380" max="5380" width="4.1640625" style="188" customWidth="1"/>
    <col min="5381" max="5381" width="17" style="188" customWidth="1"/>
    <col min="5382" max="5383" width="11" style="188" customWidth="1"/>
    <col min="5384" max="5384" width="12.33203125" style="188" customWidth="1"/>
    <col min="5385" max="5385" width="7" style="188" customWidth="1"/>
    <col min="5386" max="5386" width="5" style="188" customWidth="1"/>
    <col min="5387" max="5387" width="11.33203125" style="188" customWidth="1"/>
    <col min="5388" max="5388" width="12" style="188" customWidth="1"/>
    <col min="5389" max="5390" width="6" style="188" customWidth="1"/>
    <col min="5391" max="5391" width="1.83203125" style="188" customWidth="1"/>
    <col min="5392" max="5392" width="12.33203125" style="188" customWidth="1"/>
    <col min="5393" max="5393" width="4" style="188" customWidth="1"/>
    <col min="5394" max="5394" width="14.5" style="188" customWidth="1"/>
    <col min="5395" max="5632" width="10.5" style="188"/>
    <col min="5633" max="5633" width="8.33203125" style="188" customWidth="1"/>
    <col min="5634" max="5634" width="1.5" style="188" customWidth="1"/>
    <col min="5635" max="5635" width="4" style="188" customWidth="1"/>
    <col min="5636" max="5636" width="4.1640625" style="188" customWidth="1"/>
    <col min="5637" max="5637" width="17" style="188" customWidth="1"/>
    <col min="5638" max="5639" width="11" style="188" customWidth="1"/>
    <col min="5640" max="5640" width="12.33203125" style="188" customWidth="1"/>
    <col min="5641" max="5641" width="7" style="188" customWidth="1"/>
    <col min="5642" max="5642" width="5" style="188" customWidth="1"/>
    <col min="5643" max="5643" width="11.33203125" style="188" customWidth="1"/>
    <col min="5644" max="5644" width="12" style="188" customWidth="1"/>
    <col min="5645" max="5646" width="6" style="188" customWidth="1"/>
    <col min="5647" max="5647" width="1.83203125" style="188" customWidth="1"/>
    <col min="5648" max="5648" width="12.33203125" style="188" customWidth="1"/>
    <col min="5649" max="5649" width="4" style="188" customWidth="1"/>
    <col min="5650" max="5650" width="14.5" style="188" customWidth="1"/>
    <col min="5651" max="5888" width="10.5" style="188"/>
    <col min="5889" max="5889" width="8.33203125" style="188" customWidth="1"/>
    <col min="5890" max="5890" width="1.5" style="188" customWidth="1"/>
    <col min="5891" max="5891" width="4" style="188" customWidth="1"/>
    <col min="5892" max="5892" width="4.1640625" style="188" customWidth="1"/>
    <col min="5893" max="5893" width="17" style="188" customWidth="1"/>
    <col min="5894" max="5895" width="11" style="188" customWidth="1"/>
    <col min="5896" max="5896" width="12.33203125" style="188" customWidth="1"/>
    <col min="5897" max="5897" width="7" style="188" customWidth="1"/>
    <col min="5898" max="5898" width="5" style="188" customWidth="1"/>
    <col min="5899" max="5899" width="11.33203125" style="188" customWidth="1"/>
    <col min="5900" max="5900" width="12" style="188" customWidth="1"/>
    <col min="5901" max="5902" width="6" style="188" customWidth="1"/>
    <col min="5903" max="5903" width="1.83203125" style="188" customWidth="1"/>
    <col min="5904" max="5904" width="12.33203125" style="188" customWidth="1"/>
    <col min="5905" max="5905" width="4" style="188" customWidth="1"/>
    <col min="5906" max="5906" width="14.5" style="188" customWidth="1"/>
    <col min="5907" max="6144" width="10.5" style="188"/>
    <col min="6145" max="6145" width="8.33203125" style="188" customWidth="1"/>
    <col min="6146" max="6146" width="1.5" style="188" customWidth="1"/>
    <col min="6147" max="6147" width="4" style="188" customWidth="1"/>
    <col min="6148" max="6148" width="4.1640625" style="188" customWidth="1"/>
    <col min="6149" max="6149" width="17" style="188" customWidth="1"/>
    <col min="6150" max="6151" width="11" style="188" customWidth="1"/>
    <col min="6152" max="6152" width="12.33203125" style="188" customWidth="1"/>
    <col min="6153" max="6153" width="7" style="188" customWidth="1"/>
    <col min="6154" max="6154" width="5" style="188" customWidth="1"/>
    <col min="6155" max="6155" width="11.33203125" style="188" customWidth="1"/>
    <col min="6156" max="6156" width="12" style="188" customWidth="1"/>
    <col min="6157" max="6158" width="6" style="188" customWidth="1"/>
    <col min="6159" max="6159" width="1.83203125" style="188" customWidth="1"/>
    <col min="6160" max="6160" width="12.33203125" style="188" customWidth="1"/>
    <col min="6161" max="6161" width="4" style="188" customWidth="1"/>
    <col min="6162" max="6162" width="14.5" style="188" customWidth="1"/>
    <col min="6163" max="6400" width="10.5" style="188"/>
    <col min="6401" max="6401" width="8.33203125" style="188" customWidth="1"/>
    <col min="6402" max="6402" width="1.5" style="188" customWidth="1"/>
    <col min="6403" max="6403" width="4" style="188" customWidth="1"/>
    <col min="6404" max="6404" width="4.1640625" style="188" customWidth="1"/>
    <col min="6405" max="6405" width="17" style="188" customWidth="1"/>
    <col min="6406" max="6407" width="11" style="188" customWidth="1"/>
    <col min="6408" max="6408" width="12.33203125" style="188" customWidth="1"/>
    <col min="6409" max="6409" width="7" style="188" customWidth="1"/>
    <col min="6410" max="6410" width="5" style="188" customWidth="1"/>
    <col min="6411" max="6411" width="11.33203125" style="188" customWidth="1"/>
    <col min="6412" max="6412" width="12" style="188" customWidth="1"/>
    <col min="6413" max="6414" width="6" style="188" customWidth="1"/>
    <col min="6415" max="6415" width="1.83203125" style="188" customWidth="1"/>
    <col min="6416" max="6416" width="12.33203125" style="188" customWidth="1"/>
    <col min="6417" max="6417" width="4" style="188" customWidth="1"/>
    <col min="6418" max="6418" width="14.5" style="188" customWidth="1"/>
    <col min="6419" max="6656" width="10.5" style="188"/>
    <col min="6657" max="6657" width="8.33203125" style="188" customWidth="1"/>
    <col min="6658" max="6658" width="1.5" style="188" customWidth="1"/>
    <col min="6659" max="6659" width="4" style="188" customWidth="1"/>
    <col min="6660" max="6660" width="4.1640625" style="188" customWidth="1"/>
    <col min="6661" max="6661" width="17" style="188" customWidth="1"/>
    <col min="6662" max="6663" width="11" style="188" customWidth="1"/>
    <col min="6664" max="6664" width="12.33203125" style="188" customWidth="1"/>
    <col min="6665" max="6665" width="7" style="188" customWidth="1"/>
    <col min="6666" max="6666" width="5" style="188" customWidth="1"/>
    <col min="6667" max="6667" width="11.33203125" style="188" customWidth="1"/>
    <col min="6668" max="6668" width="12" style="188" customWidth="1"/>
    <col min="6669" max="6670" width="6" style="188" customWidth="1"/>
    <col min="6671" max="6671" width="1.83203125" style="188" customWidth="1"/>
    <col min="6672" max="6672" width="12.33203125" style="188" customWidth="1"/>
    <col min="6673" max="6673" width="4" style="188" customWidth="1"/>
    <col min="6674" max="6674" width="14.5" style="188" customWidth="1"/>
    <col min="6675" max="6912" width="10.5" style="188"/>
    <col min="6913" max="6913" width="8.33203125" style="188" customWidth="1"/>
    <col min="6914" max="6914" width="1.5" style="188" customWidth="1"/>
    <col min="6915" max="6915" width="4" style="188" customWidth="1"/>
    <col min="6916" max="6916" width="4.1640625" style="188" customWidth="1"/>
    <col min="6917" max="6917" width="17" style="188" customWidth="1"/>
    <col min="6918" max="6919" width="11" style="188" customWidth="1"/>
    <col min="6920" max="6920" width="12.33203125" style="188" customWidth="1"/>
    <col min="6921" max="6921" width="7" style="188" customWidth="1"/>
    <col min="6922" max="6922" width="5" style="188" customWidth="1"/>
    <col min="6923" max="6923" width="11.33203125" style="188" customWidth="1"/>
    <col min="6924" max="6924" width="12" style="188" customWidth="1"/>
    <col min="6925" max="6926" width="6" style="188" customWidth="1"/>
    <col min="6927" max="6927" width="1.83203125" style="188" customWidth="1"/>
    <col min="6928" max="6928" width="12.33203125" style="188" customWidth="1"/>
    <col min="6929" max="6929" width="4" style="188" customWidth="1"/>
    <col min="6930" max="6930" width="14.5" style="188" customWidth="1"/>
    <col min="6931" max="7168" width="10.5" style="188"/>
    <col min="7169" max="7169" width="8.33203125" style="188" customWidth="1"/>
    <col min="7170" max="7170" width="1.5" style="188" customWidth="1"/>
    <col min="7171" max="7171" width="4" style="188" customWidth="1"/>
    <col min="7172" max="7172" width="4.1640625" style="188" customWidth="1"/>
    <col min="7173" max="7173" width="17" style="188" customWidth="1"/>
    <col min="7174" max="7175" width="11" style="188" customWidth="1"/>
    <col min="7176" max="7176" width="12.33203125" style="188" customWidth="1"/>
    <col min="7177" max="7177" width="7" style="188" customWidth="1"/>
    <col min="7178" max="7178" width="5" style="188" customWidth="1"/>
    <col min="7179" max="7179" width="11.33203125" style="188" customWidth="1"/>
    <col min="7180" max="7180" width="12" style="188" customWidth="1"/>
    <col min="7181" max="7182" width="6" style="188" customWidth="1"/>
    <col min="7183" max="7183" width="1.83203125" style="188" customWidth="1"/>
    <col min="7184" max="7184" width="12.33203125" style="188" customWidth="1"/>
    <col min="7185" max="7185" width="4" style="188" customWidth="1"/>
    <col min="7186" max="7186" width="14.5" style="188" customWidth="1"/>
    <col min="7187" max="7424" width="10.5" style="188"/>
    <col min="7425" max="7425" width="8.33203125" style="188" customWidth="1"/>
    <col min="7426" max="7426" width="1.5" style="188" customWidth="1"/>
    <col min="7427" max="7427" width="4" style="188" customWidth="1"/>
    <col min="7428" max="7428" width="4.1640625" style="188" customWidth="1"/>
    <col min="7429" max="7429" width="17" style="188" customWidth="1"/>
    <col min="7430" max="7431" width="11" style="188" customWidth="1"/>
    <col min="7432" max="7432" width="12.33203125" style="188" customWidth="1"/>
    <col min="7433" max="7433" width="7" style="188" customWidth="1"/>
    <col min="7434" max="7434" width="5" style="188" customWidth="1"/>
    <col min="7435" max="7435" width="11.33203125" style="188" customWidth="1"/>
    <col min="7436" max="7436" width="12" style="188" customWidth="1"/>
    <col min="7437" max="7438" width="6" style="188" customWidth="1"/>
    <col min="7439" max="7439" width="1.83203125" style="188" customWidth="1"/>
    <col min="7440" max="7440" width="12.33203125" style="188" customWidth="1"/>
    <col min="7441" max="7441" width="4" style="188" customWidth="1"/>
    <col min="7442" max="7442" width="14.5" style="188" customWidth="1"/>
    <col min="7443" max="7680" width="10.5" style="188"/>
    <col min="7681" max="7681" width="8.33203125" style="188" customWidth="1"/>
    <col min="7682" max="7682" width="1.5" style="188" customWidth="1"/>
    <col min="7683" max="7683" width="4" style="188" customWidth="1"/>
    <col min="7684" max="7684" width="4.1640625" style="188" customWidth="1"/>
    <col min="7685" max="7685" width="17" style="188" customWidth="1"/>
    <col min="7686" max="7687" width="11" style="188" customWidth="1"/>
    <col min="7688" max="7688" width="12.33203125" style="188" customWidth="1"/>
    <col min="7689" max="7689" width="7" style="188" customWidth="1"/>
    <col min="7690" max="7690" width="5" style="188" customWidth="1"/>
    <col min="7691" max="7691" width="11.33203125" style="188" customWidth="1"/>
    <col min="7692" max="7692" width="12" style="188" customWidth="1"/>
    <col min="7693" max="7694" width="6" style="188" customWidth="1"/>
    <col min="7695" max="7695" width="1.83203125" style="188" customWidth="1"/>
    <col min="7696" max="7696" width="12.33203125" style="188" customWidth="1"/>
    <col min="7697" max="7697" width="4" style="188" customWidth="1"/>
    <col min="7698" max="7698" width="14.5" style="188" customWidth="1"/>
    <col min="7699" max="7936" width="10.5" style="188"/>
    <col min="7937" max="7937" width="8.33203125" style="188" customWidth="1"/>
    <col min="7938" max="7938" width="1.5" style="188" customWidth="1"/>
    <col min="7939" max="7939" width="4" style="188" customWidth="1"/>
    <col min="7940" max="7940" width="4.1640625" style="188" customWidth="1"/>
    <col min="7941" max="7941" width="17" style="188" customWidth="1"/>
    <col min="7942" max="7943" width="11" style="188" customWidth="1"/>
    <col min="7944" max="7944" width="12.33203125" style="188" customWidth="1"/>
    <col min="7945" max="7945" width="7" style="188" customWidth="1"/>
    <col min="7946" max="7946" width="5" style="188" customWidth="1"/>
    <col min="7947" max="7947" width="11.33203125" style="188" customWidth="1"/>
    <col min="7948" max="7948" width="12" style="188" customWidth="1"/>
    <col min="7949" max="7950" width="6" style="188" customWidth="1"/>
    <col min="7951" max="7951" width="1.83203125" style="188" customWidth="1"/>
    <col min="7952" max="7952" width="12.33203125" style="188" customWidth="1"/>
    <col min="7953" max="7953" width="4" style="188" customWidth="1"/>
    <col min="7954" max="7954" width="14.5" style="188" customWidth="1"/>
    <col min="7955" max="8192" width="10.5" style="188"/>
    <col min="8193" max="8193" width="8.33203125" style="188" customWidth="1"/>
    <col min="8194" max="8194" width="1.5" style="188" customWidth="1"/>
    <col min="8195" max="8195" width="4" style="188" customWidth="1"/>
    <col min="8196" max="8196" width="4.1640625" style="188" customWidth="1"/>
    <col min="8197" max="8197" width="17" style="188" customWidth="1"/>
    <col min="8198" max="8199" width="11" style="188" customWidth="1"/>
    <col min="8200" max="8200" width="12.33203125" style="188" customWidth="1"/>
    <col min="8201" max="8201" width="7" style="188" customWidth="1"/>
    <col min="8202" max="8202" width="5" style="188" customWidth="1"/>
    <col min="8203" max="8203" width="11.33203125" style="188" customWidth="1"/>
    <col min="8204" max="8204" width="12" style="188" customWidth="1"/>
    <col min="8205" max="8206" width="6" style="188" customWidth="1"/>
    <col min="8207" max="8207" width="1.83203125" style="188" customWidth="1"/>
    <col min="8208" max="8208" width="12.33203125" style="188" customWidth="1"/>
    <col min="8209" max="8209" width="4" style="188" customWidth="1"/>
    <col min="8210" max="8210" width="14.5" style="188" customWidth="1"/>
    <col min="8211" max="8448" width="10.5" style="188"/>
    <col min="8449" max="8449" width="8.33203125" style="188" customWidth="1"/>
    <col min="8450" max="8450" width="1.5" style="188" customWidth="1"/>
    <col min="8451" max="8451" width="4" style="188" customWidth="1"/>
    <col min="8452" max="8452" width="4.1640625" style="188" customWidth="1"/>
    <col min="8453" max="8453" width="17" style="188" customWidth="1"/>
    <col min="8454" max="8455" width="11" style="188" customWidth="1"/>
    <col min="8456" max="8456" width="12.33203125" style="188" customWidth="1"/>
    <col min="8457" max="8457" width="7" style="188" customWidth="1"/>
    <col min="8458" max="8458" width="5" style="188" customWidth="1"/>
    <col min="8459" max="8459" width="11.33203125" style="188" customWidth="1"/>
    <col min="8460" max="8460" width="12" style="188" customWidth="1"/>
    <col min="8461" max="8462" width="6" style="188" customWidth="1"/>
    <col min="8463" max="8463" width="1.83203125" style="188" customWidth="1"/>
    <col min="8464" max="8464" width="12.33203125" style="188" customWidth="1"/>
    <col min="8465" max="8465" width="4" style="188" customWidth="1"/>
    <col min="8466" max="8466" width="14.5" style="188" customWidth="1"/>
    <col min="8467" max="8704" width="10.5" style="188"/>
    <col min="8705" max="8705" width="8.33203125" style="188" customWidth="1"/>
    <col min="8706" max="8706" width="1.5" style="188" customWidth="1"/>
    <col min="8707" max="8707" width="4" style="188" customWidth="1"/>
    <col min="8708" max="8708" width="4.1640625" style="188" customWidth="1"/>
    <col min="8709" max="8709" width="17" style="188" customWidth="1"/>
    <col min="8710" max="8711" width="11" style="188" customWidth="1"/>
    <col min="8712" max="8712" width="12.33203125" style="188" customWidth="1"/>
    <col min="8713" max="8713" width="7" style="188" customWidth="1"/>
    <col min="8714" max="8714" width="5" style="188" customWidth="1"/>
    <col min="8715" max="8715" width="11.33203125" style="188" customWidth="1"/>
    <col min="8716" max="8716" width="12" style="188" customWidth="1"/>
    <col min="8717" max="8718" width="6" style="188" customWidth="1"/>
    <col min="8719" max="8719" width="1.83203125" style="188" customWidth="1"/>
    <col min="8720" max="8720" width="12.33203125" style="188" customWidth="1"/>
    <col min="8721" max="8721" width="4" style="188" customWidth="1"/>
    <col min="8722" max="8722" width="14.5" style="188" customWidth="1"/>
    <col min="8723" max="8960" width="10.5" style="188"/>
    <col min="8961" max="8961" width="8.33203125" style="188" customWidth="1"/>
    <col min="8962" max="8962" width="1.5" style="188" customWidth="1"/>
    <col min="8963" max="8963" width="4" style="188" customWidth="1"/>
    <col min="8964" max="8964" width="4.1640625" style="188" customWidth="1"/>
    <col min="8965" max="8965" width="17" style="188" customWidth="1"/>
    <col min="8966" max="8967" width="11" style="188" customWidth="1"/>
    <col min="8968" max="8968" width="12.33203125" style="188" customWidth="1"/>
    <col min="8969" max="8969" width="7" style="188" customWidth="1"/>
    <col min="8970" max="8970" width="5" style="188" customWidth="1"/>
    <col min="8971" max="8971" width="11.33203125" style="188" customWidth="1"/>
    <col min="8972" max="8972" width="12" style="188" customWidth="1"/>
    <col min="8973" max="8974" width="6" style="188" customWidth="1"/>
    <col min="8975" max="8975" width="1.83203125" style="188" customWidth="1"/>
    <col min="8976" max="8976" width="12.33203125" style="188" customWidth="1"/>
    <col min="8977" max="8977" width="4" style="188" customWidth="1"/>
    <col min="8978" max="8978" width="14.5" style="188" customWidth="1"/>
    <col min="8979" max="9216" width="10.5" style="188"/>
    <col min="9217" max="9217" width="8.33203125" style="188" customWidth="1"/>
    <col min="9218" max="9218" width="1.5" style="188" customWidth="1"/>
    <col min="9219" max="9219" width="4" style="188" customWidth="1"/>
    <col min="9220" max="9220" width="4.1640625" style="188" customWidth="1"/>
    <col min="9221" max="9221" width="17" style="188" customWidth="1"/>
    <col min="9222" max="9223" width="11" style="188" customWidth="1"/>
    <col min="9224" max="9224" width="12.33203125" style="188" customWidth="1"/>
    <col min="9225" max="9225" width="7" style="188" customWidth="1"/>
    <col min="9226" max="9226" width="5" style="188" customWidth="1"/>
    <col min="9227" max="9227" width="11.33203125" style="188" customWidth="1"/>
    <col min="9228" max="9228" width="12" style="188" customWidth="1"/>
    <col min="9229" max="9230" width="6" style="188" customWidth="1"/>
    <col min="9231" max="9231" width="1.83203125" style="188" customWidth="1"/>
    <col min="9232" max="9232" width="12.33203125" style="188" customWidth="1"/>
    <col min="9233" max="9233" width="4" style="188" customWidth="1"/>
    <col min="9234" max="9234" width="14.5" style="188" customWidth="1"/>
    <col min="9235" max="9472" width="10.5" style="188"/>
    <col min="9473" max="9473" width="8.33203125" style="188" customWidth="1"/>
    <col min="9474" max="9474" width="1.5" style="188" customWidth="1"/>
    <col min="9475" max="9475" width="4" style="188" customWidth="1"/>
    <col min="9476" max="9476" width="4.1640625" style="188" customWidth="1"/>
    <col min="9477" max="9477" width="17" style="188" customWidth="1"/>
    <col min="9478" max="9479" width="11" style="188" customWidth="1"/>
    <col min="9480" max="9480" width="12.33203125" style="188" customWidth="1"/>
    <col min="9481" max="9481" width="7" style="188" customWidth="1"/>
    <col min="9482" max="9482" width="5" style="188" customWidth="1"/>
    <col min="9483" max="9483" width="11.33203125" style="188" customWidth="1"/>
    <col min="9484" max="9484" width="12" style="188" customWidth="1"/>
    <col min="9485" max="9486" width="6" style="188" customWidth="1"/>
    <col min="9487" max="9487" width="1.83203125" style="188" customWidth="1"/>
    <col min="9488" max="9488" width="12.33203125" style="188" customWidth="1"/>
    <col min="9489" max="9489" width="4" style="188" customWidth="1"/>
    <col min="9490" max="9490" width="14.5" style="188" customWidth="1"/>
    <col min="9491" max="9728" width="10.5" style="188"/>
    <col min="9729" max="9729" width="8.33203125" style="188" customWidth="1"/>
    <col min="9730" max="9730" width="1.5" style="188" customWidth="1"/>
    <col min="9731" max="9731" width="4" style="188" customWidth="1"/>
    <col min="9732" max="9732" width="4.1640625" style="188" customWidth="1"/>
    <col min="9733" max="9733" width="17" style="188" customWidth="1"/>
    <col min="9734" max="9735" width="11" style="188" customWidth="1"/>
    <col min="9736" max="9736" width="12.33203125" style="188" customWidth="1"/>
    <col min="9737" max="9737" width="7" style="188" customWidth="1"/>
    <col min="9738" max="9738" width="5" style="188" customWidth="1"/>
    <col min="9739" max="9739" width="11.33203125" style="188" customWidth="1"/>
    <col min="9740" max="9740" width="12" style="188" customWidth="1"/>
    <col min="9741" max="9742" width="6" style="188" customWidth="1"/>
    <col min="9743" max="9743" width="1.83203125" style="188" customWidth="1"/>
    <col min="9744" max="9744" width="12.33203125" style="188" customWidth="1"/>
    <col min="9745" max="9745" width="4" style="188" customWidth="1"/>
    <col min="9746" max="9746" width="14.5" style="188" customWidth="1"/>
    <col min="9747" max="9984" width="10.5" style="188"/>
    <col min="9985" max="9985" width="8.33203125" style="188" customWidth="1"/>
    <col min="9986" max="9986" width="1.5" style="188" customWidth="1"/>
    <col min="9987" max="9987" width="4" style="188" customWidth="1"/>
    <col min="9988" max="9988" width="4.1640625" style="188" customWidth="1"/>
    <col min="9989" max="9989" width="17" style="188" customWidth="1"/>
    <col min="9990" max="9991" width="11" style="188" customWidth="1"/>
    <col min="9992" max="9992" width="12.33203125" style="188" customWidth="1"/>
    <col min="9993" max="9993" width="7" style="188" customWidth="1"/>
    <col min="9994" max="9994" width="5" style="188" customWidth="1"/>
    <col min="9995" max="9995" width="11.33203125" style="188" customWidth="1"/>
    <col min="9996" max="9996" width="12" style="188" customWidth="1"/>
    <col min="9997" max="9998" width="6" style="188" customWidth="1"/>
    <col min="9999" max="9999" width="1.83203125" style="188" customWidth="1"/>
    <col min="10000" max="10000" width="12.33203125" style="188" customWidth="1"/>
    <col min="10001" max="10001" width="4" style="188" customWidth="1"/>
    <col min="10002" max="10002" width="14.5" style="188" customWidth="1"/>
    <col min="10003" max="10240" width="10.5" style="188"/>
    <col min="10241" max="10241" width="8.33203125" style="188" customWidth="1"/>
    <col min="10242" max="10242" width="1.5" style="188" customWidth="1"/>
    <col min="10243" max="10243" width="4" style="188" customWidth="1"/>
    <col min="10244" max="10244" width="4.1640625" style="188" customWidth="1"/>
    <col min="10245" max="10245" width="17" style="188" customWidth="1"/>
    <col min="10246" max="10247" width="11" style="188" customWidth="1"/>
    <col min="10248" max="10248" width="12.33203125" style="188" customWidth="1"/>
    <col min="10249" max="10249" width="7" style="188" customWidth="1"/>
    <col min="10250" max="10250" width="5" style="188" customWidth="1"/>
    <col min="10251" max="10251" width="11.33203125" style="188" customWidth="1"/>
    <col min="10252" max="10252" width="12" style="188" customWidth="1"/>
    <col min="10253" max="10254" width="6" style="188" customWidth="1"/>
    <col min="10255" max="10255" width="1.83203125" style="188" customWidth="1"/>
    <col min="10256" max="10256" width="12.33203125" style="188" customWidth="1"/>
    <col min="10257" max="10257" width="4" style="188" customWidth="1"/>
    <col min="10258" max="10258" width="14.5" style="188" customWidth="1"/>
    <col min="10259" max="10496" width="10.5" style="188"/>
    <col min="10497" max="10497" width="8.33203125" style="188" customWidth="1"/>
    <col min="10498" max="10498" width="1.5" style="188" customWidth="1"/>
    <col min="10499" max="10499" width="4" style="188" customWidth="1"/>
    <col min="10500" max="10500" width="4.1640625" style="188" customWidth="1"/>
    <col min="10501" max="10501" width="17" style="188" customWidth="1"/>
    <col min="10502" max="10503" width="11" style="188" customWidth="1"/>
    <col min="10504" max="10504" width="12.33203125" style="188" customWidth="1"/>
    <col min="10505" max="10505" width="7" style="188" customWidth="1"/>
    <col min="10506" max="10506" width="5" style="188" customWidth="1"/>
    <col min="10507" max="10507" width="11.33203125" style="188" customWidth="1"/>
    <col min="10508" max="10508" width="12" style="188" customWidth="1"/>
    <col min="10509" max="10510" width="6" style="188" customWidth="1"/>
    <col min="10511" max="10511" width="1.83203125" style="188" customWidth="1"/>
    <col min="10512" max="10512" width="12.33203125" style="188" customWidth="1"/>
    <col min="10513" max="10513" width="4" style="188" customWidth="1"/>
    <col min="10514" max="10514" width="14.5" style="188" customWidth="1"/>
    <col min="10515" max="10752" width="10.5" style="188"/>
    <col min="10753" max="10753" width="8.33203125" style="188" customWidth="1"/>
    <col min="10754" max="10754" width="1.5" style="188" customWidth="1"/>
    <col min="10755" max="10755" width="4" style="188" customWidth="1"/>
    <col min="10756" max="10756" width="4.1640625" style="188" customWidth="1"/>
    <col min="10757" max="10757" width="17" style="188" customWidth="1"/>
    <col min="10758" max="10759" width="11" style="188" customWidth="1"/>
    <col min="10760" max="10760" width="12.33203125" style="188" customWidth="1"/>
    <col min="10761" max="10761" width="7" style="188" customWidth="1"/>
    <col min="10762" max="10762" width="5" style="188" customWidth="1"/>
    <col min="10763" max="10763" width="11.33203125" style="188" customWidth="1"/>
    <col min="10764" max="10764" width="12" style="188" customWidth="1"/>
    <col min="10765" max="10766" width="6" style="188" customWidth="1"/>
    <col min="10767" max="10767" width="1.83203125" style="188" customWidth="1"/>
    <col min="10768" max="10768" width="12.33203125" style="188" customWidth="1"/>
    <col min="10769" max="10769" width="4" style="188" customWidth="1"/>
    <col min="10770" max="10770" width="14.5" style="188" customWidth="1"/>
    <col min="10771" max="11008" width="10.5" style="188"/>
    <col min="11009" max="11009" width="8.33203125" style="188" customWidth="1"/>
    <col min="11010" max="11010" width="1.5" style="188" customWidth="1"/>
    <col min="11011" max="11011" width="4" style="188" customWidth="1"/>
    <col min="11012" max="11012" width="4.1640625" style="188" customWidth="1"/>
    <col min="11013" max="11013" width="17" style="188" customWidth="1"/>
    <col min="11014" max="11015" width="11" style="188" customWidth="1"/>
    <col min="11016" max="11016" width="12.33203125" style="188" customWidth="1"/>
    <col min="11017" max="11017" width="7" style="188" customWidth="1"/>
    <col min="11018" max="11018" width="5" style="188" customWidth="1"/>
    <col min="11019" max="11019" width="11.33203125" style="188" customWidth="1"/>
    <col min="11020" max="11020" width="12" style="188" customWidth="1"/>
    <col min="11021" max="11022" width="6" style="188" customWidth="1"/>
    <col min="11023" max="11023" width="1.83203125" style="188" customWidth="1"/>
    <col min="11024" max="11024" width="12.33203125" style="188" customWidth="1"/>
    <col min="11025" max="11025" width="4" style="188" customWidth="1"/>
    <col min="11026" max="11026" width="14.5" style="188" customWidth="1"/>
    <col min="11027" max="11264" width="10.5" style="188"/>
    <col min="11265" max="11265" width="8.33203125" style="188" customWidth="1"/>
    <col min="11266" max="11266" width="1.5" style="188" customWidth="1"/>
    <col min="11267" max="11267" width="4" style="188" customWidth="1"/>
    <col min="11268" max="11268" width="4.1640625" style="188" customWidth="1"/>
    <col min="11269" max="11269" width="17" style="188" customWidth="1"/>
    <col min="11270" max="11271" width="11" style="188" customWidth="1"/>
    <col min="11272" max="11272" width="12.33203125" style="188" customWidth="1"/>
    <col min="11273" max="11273" width="7" style="188" customWidth="1"/>
    <col min="11274" max="11274" width="5" style="188" customWidth="1"/>
    <col min="11275" max="11275" width="11.33203125" style="188" customWidth="1"/>
    <col min="11276" max="11276" width="12" style="188" customWidth="1"/>
    <col min="11277" max="11278" width="6" style="188" customWidth="1"/>
    <col min="11279" max="11279" width="1.83203125" style="188" customWidth="1"/>
    <col min="11280" max="11280" width="12.33203125" style="188" customWidth="1"/>
    <col min="11281" max="11281" width="4" style="188" customWidth="1"/>
    <col min="11282" max="11282" width="14.5" style="188" customWidth="1"/>
    <col min="11283" max="11520" width="10.5" style="188"/>
    <col min="11521" max="11521" width="8.33203125" style="188" customWidth="1"/>
    <col min="11522" max="11522" width="1.5" style="188" customWidth="1"/>
    <col min="11523" max="11523" width="4" style="188" customWidth="1"/>
    <col min="11524" max="11524" width="4.1640625" style="188" customWidth="1"/>
    <col min="11525" max="11525" width="17" style="188" customWidth="1"/>
    <col min="11526" max="11527" width="11" style="188" customWidth="1"/>
    <col min="11528" max="11528" width="12.33203125" style="188" customWidth="1"/>
    <col min="11529" max="11529" width="7" style="188" customWidth="1"/>
    <col min="11530" max="11530" width="5" style="188" customWidth="1"/>
    <col min="11531" max="11531" width="11.33203125" style="188" customWidth="1"/>
    <col min="11532" max="11532" width="12" style="188" customWidth="1"/>
    <col min="11533" max="11534" width="6" style="188" customWidth="1"/>
    <col min="11535" max="11535" width="1.83203125" style="188" customWidth="1"/>
    <col min="11536" max="11536" width="12.33203125" style="188" customWidth="1"/>
    <col min="11537" max="11537" width="4" style="188" customWidth="1"/>
    <col min="11538" max="11538" width="14.5" style="188" customWidth="1"/>
    <col min="11539" max="11776" width="10.5" style="188"/>
    <col min="11777" max="11777" width="8.33203125" style="188" customWidth="1"/>
    <col min="11778" max="11778" width="1.5" style="188" customWidth="1"/>
    <col min="11779" max="11779" width="4" style="188" customWidth="1"/>
    <col min="11780" max="11780" width="4.1640625" style="188" customWidth="1"/>
    <col min="11781" max="11781" width="17" style="188" customWidth="1"/>
    <col min="11782" max="11783" width="11" style="188" customWidth="1"/>
    <col min="11784" max="11784" width="12.33203125" style="188" customWidth="1"/>
    <col min="11785" max="11785" width="7" style="188" customWidth="1"/>
    <col min="11786" max="11786" width="5" style="188" customWidth="1"/>
    <col min="11787" max="11787" width="11.33203125" style="188" customWidth="1"/>
    <col min="11788" max="11788" width="12" style="188" customWidth="1"/>
    <col min="11789" max="11790" width="6" style="188" customWidth="1"/>
    <col min="11791" max="11791" width="1.83203125" style="188" customWidth="1"/>
    <col min="11792" max="11792" width="12.33203125" style="188" customWidth="1"/>
    <col min="11793" max="11793" width="4" style="188" customWidth="1"/>
    <col min="11794" max="11794" width="14.5" style="188" customWidth="1"/>
    <col min="11795" max="12032" width="10.5" style="188"/>
    <col min="12033" max="12033" width="8.33203125" style="188" customWidth="1"/>
    <col min="12034" max="12034" width="1.5" style="188" customWidth="1"/>
    <col min="12035" max="12035" width="4" style="188" customWidth="1"/>
    <col min="12036" max="12036" width="4.1640625" style="188" customWidth="1"/>
    <col min="12037" max="12037" width="17" style="188" customWidth="1"/>
    <col min="12038" max="12039" width="11" style="188" customWidth="1"/>
    <col min="12040" max="12040" width="12.33203125" style="188" customWidth="1"/>
    <col min="12041" max="12041" width="7" style="188" customWidth="1"/>
    <col min="12042" max="12042" width="5" style="188" customWidth="1"/>
    <col min="12043" max="12043" width="11.33203125" style="188" customWidth="1"/>
    <col min="12044" max="12044" width="12" style="188" customWidth="1"/>
    <col min="12045" max="12046" width="6" style="188" customWidth="1"/>
    <col min="12047" max="12047" width="1.83203125" style="188" customWidth="1"/>
    <col min="12048" max="12048" width="12.33203125" style="188" customWidth="1"/>
    <col min="12049" max="12049" width="4" style="188" customWidth="1"/>
    <col min="12050" max="12050" width="14.5" style="188" customWidth="1"/>
    <col min="12051" max="12288" width="10.5" style="188"/>
    <col min="12289" max="12289" width="8.33203125" style="188" customWidth="1"/>
    <col min="12290" max="12290" width="1.5" style="188" customWidth="1"/>
    <col min="12291" max="12291" width="4" style="188" customWidth="1"/>
    <col min="12292" max="12292" width="4.1640625" style="188" customWidth="1"/>
    <col min="12293" max="12293" width="17" style="188" customWidth="1"/>
    <col min="12294" max="12295" width="11" style="188" customWidth="1"/>
    <col min="12296" max="12296" width="12.33203125" style="188" customWidth="1"/>
    <col min="12297" max="12297" width="7" style="188" customWidth="1"/>
    <col min="12298" max="12298" width="5" style="188" customWidth="1"/>
    <col min="12299" max="12299" width="11.33203125" style="188" customWidth="1"/>
    <col min="12300" max="12300" width="12" style="188" customWidth="1"/>
    <col min="12301" max="12302" width="6" style="188" customWidth="1"/>
    <col min="12303" max="12303" width="1.83203125" style="188" customWidth="1"/>
    <col min="12304" max="12304" width="12.33203125" style="188" customWidth="1"/>
    <col min="12305" max="12305" width="4" style="188" customWidth="1"/>
    <col min="12306" max="12306" width="14.5" style="188" customWidth="1"/>
    <col min="12307" max="12544" width="10.5" style="188"/>
    <col min="12545" max="12545" width="8.33203125" style="188" customWidth="1"/>
    <col min="12546" max="12546" width="1.5" style="188" customWidth="1"/>
    <col min="12547" max="12547" width="4" style="188" customWidth="1"/>
    <col min="12548" max="12548" width="4.1640625" style="188" customWidth="1"/>
    <col min="12549" max="12549" width="17" style="188" customWidth="1"/>
    <col min="12550" max="12551" width="11" style="188" customWidth="1"/>
    <col min="12552" max="12552" width="12.33203125" style="188" customWidth="1"/>
    <col min="12553" max="12553" width="7" style="188" customWidth="1"/>
    <col min="12554" max="12554" width="5" style="188" customWidth="1"/>
    <col min="12555" max="12555" width="11.33203125" style="188" customWidth="1"/>
    <col min="12556" max="12556" width="12" style="188" customWidth="1"/>
    <col min="12557" max="12558" width="6" style="188" customWidth="1"/>
    <col min="12559" max="12559" width="1.83203125" style="188" customWidth="1"/>
    <col min="12560" max="12560" width="12.33203125" style="188" customWidth="1"/>
    <col min="12561" max="12561" width="4" style="188" customWidth="1"/>
    <col min="12562" max="12562" width="14.5" style="188" customWidth="1"/>
    <col min="12563" max="12800" width="10.5" style="188"/>
    <col min="12801" max="12801" width="8.33203125" style="188" customWidth="1"/>
    <col min="12802" max="12802" width="1.5" style="188" customWidth="1"/>
    <col min="12803" max="12803" width="4" style="188" customWidth="1"/>
    <col min="12804" max="12804" width="4.1640625" style="188" customWidth="1"/>
    <col min="12805" max="12805" width="17" style="188" customWidth="1"/>
    <col min="12806" max="12807" width="11" style="188" customWidth="1"/>
    <col min="12808" max="12808" width="12.33203125" style="188" customWidth="1"/>
    <col min="12809" max="12809" width="7" style="188" customWidth="1"/>
    <col min="12810" max="12810" width="5" style="188" customWidth="1"/>
    <col min="12811" max="12811" width="11.33203125" style="188" customWidth="1"/>
    <col min="12812" max="12812" width="12" style="188" customWidth="1"/>
    <col min="12813" max="12814" width="6" style="188" customWidth="1"/>
    <col min="12815" max="12815" width="1.83203125" style="188" customWidth="1"/>
    <col min="12816" max="12816" width="12.33203125" style="188" customWidth="1"/>
    <col min="12817" max="12817" width="4" style="188" customWidth="1"/>
    <col min="12818" max="12818" width="14.5" style="188" customWidth="1"/>
    <col min="12819" max="13056" width="10.5" style="188"/>
    <col min="13057" max="13057" width="8.33203125" style="188" customWidth="1"/>
    <col min="13058" max="13058" width="1.5" style="188" customWidth="1"/>
    <col min="13059" max="13059" width="4" style="188" customWidth="1"/>
    <col min="13060" max="13060" width="4.1640625" style="188" customWidth="1"/>
    <col min="13061" max="13061" width="17" style="188" customWidth="1"/>
    <col min="13062" max="13063" width="11" style="188" customWidth="1"/>
    <col min="13064" max="13064" width="12.33203125" style="188" customWidth="1"/>
    <col min="13065" max="13065" width="7" style="188" customWidth="1"/>
    <col min="13066" max="13066" width="5" style="188" customWidth="1"/>
    <col min="13067" max="13067" width="11.33203125" style="188" customWidth="1"/>
    <col min="13068" max="13068" width="12" style="188" customWidth="1"/>
    <col min="13069" max="13070" width="6" style="188" customWidth="1"/>
    <col min="13071" max="13071" width="1.83203125" style="188" customWidth="1"/>
    <col min="13072" max="13072" width="12.33203125" style="188" customWidth="1"/>
    <col min="13073" max="13073" width="4" style="188" customWidth="1"/>
    <col min="13074" max="13074" width="14.5" style="188" customWidth="1"/>
    <col min="13075" max="13312" width="10.5" style="188"/>
    <col min="13313" max="13313" width="8.33203125" style="188" customWidth="1"/>
    <col min="13314" max="13314" width="1.5" style="188" customWidth="1"/>
    <col min="13315" max="13315" width="4" style="188" customWidth="1"/>
    <col min="13316" max="13316" width="4.1640625" style="188" customWidth="1"/>
    <col min="13317" max="13317" width="17" style="188" customWidth="1"/>
    <col min="13318" max="13319" width="11" style="188" customWidth="1"/>
    <col min="13320" max="13320" width="12.33203125" style="188" customWidth="1"/>
    <col min="13321" max="13321" width="7" style="188" customWidth="1"/>
    <col min="13322" max="13322" width="5" style="188" customWidth="1"/>
    <col min="13323" max="13323" width="11.33203125" style="188" customWidth="1"/>
    <col min="13324" max="13324" width="12" style="188" customWidth="1"/>
    <col min="13325" max="13326" width="6" style="188" customWidth="1"/>
    <col min="13327" max="13327" width="1.83203125" style="188" customWidth="1"/>
    <col min="13328" max="13328" width="12.33203125" style="188" customWidth="1"/>
    <col min="13329" max="13329" width="4" style="188" customWidth="1"/>
    <col min="13330" max="13330" width="14.5" style="188" customWidth="1"/>
    <col min="13331" max="13568" width="10.5" style="188"/>
    <col min="13569" max="13569" width="8.33203125" style="188" customWidth="1"/>
    <col min="13570" max="13570" width="1.5" style="188" customWidth="1"/>
    <col min="13571" max="13571" width="4" style="188" customWidth="1"/>
    <col min="13572" max="13572" width="4.1640625" style="188" customWidth="1"/>
    <col min="13573" max="13573" width="17" style="188" customWidth="1"/>
    <col min="13574" max="13575" width="11" style="188" customWidth="1"/>
    <col min="13576" max="13576" width="12.33203125" style="188" customWidth="1"/>
    <col min="13577" max="13577" width="7" style="188" customWidth="1"/>
    <col min="13578" max="13578" width="5" style="188" customWidth="1"/>
    <col min="13579" max="13579" width="11.33203125" style="188" customWidth="1"/>
    <col min="13580" max="13580" width="12" style="188" customWidth="1"/>
    <col min="13581" max="13582" width="6" style="188" customWidth="1"/>
    <col min="13583" max="13583" width="1.83203125" style="188" customWidth="1"/>
    <col min="13584" max="13584" width="12.33203125" style="188" customWidth="1"/>
    <col min="13585" max="13585" width="4" style="188" customWidth="1"/>
    <col min="13586" max="13586" width="14.5" style="188" customWidth="1"/>
    <col min="13587" max="13824" width="10.5" style="188"/>
    <col min="13825" max="13825" width="8.33203125" style="188" customWidth="1"/>
    <col min="13826" max="13826" width="1.5" style="188" customWidth="1"/>
    <col min="13827" max="13827" width="4" style="188" customWidth="1"/>
    <col min="13828" max="13828" width="4.1640625" style="188" customWidth="1"/>
    <col min="13829" max="13829" width="17" style="188" customWidth="1"/>
    <col min="13830" max="13831" width="11" style="188" customWidth="1"/>
    <col min="13832" max="13832" width="12.33203125" style="188" customWidth="1"/>
    <col min="13833" max="13833" width="7" style="188" customWidth="1"/>
    <col min="13834" max="13834" width="5" style="188" customWidth="1"/>
    <col min="13835" max="13835" width="11.33203125" style="188" customWidth="1"/>
    <col min="13836" max="13836" width="12" style="188" customWidth="1"/>
    <col min="13837" max="13838" width="6" style="188" customWidth="1"/>
    <col min="13839" max="13839" width="1.83203125" style="188" customWidth="1"/>
    <col min="13840" max="13840" width="12.33203125" style="188" customWidth="1"/>
    <col min="13841" max="13841" width="4" style="188" customWidth="1"/>
    <col min="13842" max="13842" width="14.5" style="188" customWidth="1"/>
    <col min="13843" max="14080" width="10.5" style="188"/>
    <col min="14081" max="14081" width="8.33203125" style="188" customWidth="1"/>
    <col min="14082" max="14082" width="1.5" style="188" customWidth="1"/>
    <col min="14083" max="14083" width="4" style="188" customWidth="1"/>
    <col min="14084" max="14084" width="4.1640625" style="188" customWidth="1"/>
    <col min="14085" max="14085" width="17" style="188" customWidth="1"/>
    <col min="14086" max="14087" width="11" style="188" customWidth="1"/>
    <col min="14088" max="14088" width="12.33203125" style="188" customWidth="1"/>
    <col min="14089" max="14089" width="7" style="188" customWidth="1"/>
    <col min="14090" max="14090" width="5" style="188" customWidth="1"/>
    <col min="14091" max="14091" width="11.33203125" style="188" customWidth="1"/>
    <col min="14092" max="14092" width="12" style="188" customWidth="1"/>
    <col min="14093" max="14094" width="6" style="188" customWidth="1"/>
    <col min="14095" max="14095" width="1.83203125" style="188" customWidth="1"/>
    <col min="14096" max="14096" width="12.33203125" style="188" customWidth="1"/>
    <col min="14097" max="14097" width="4" style="188" customWidth="1"/>
    <col min="14098" max="14098" width="14.5" style="188" customWidth="1"/>
    <col min="14099" max="14336" width="10.5" style="188"/>
    <col min="14337" max="14337" width="8.33203125" style="188" customWidth="1"/>
    <col min="14338" max="14338" width="1.5" style="188" customWidth="1"/>
    <col min="14339" max="14339" width="4" style="188" customWidth="1"/>
    <col min="14340" max="14340" width="4.1640625" style="188" customWidth="1"/>
    <col min="14341" max="14341" width="17" style="188" customWidth="1"/>
    <col min="14342" max="14343" width="11" style="188" customWidth="1"/>
    <col min="14344" max="14344" width="12.33203125" style="188" customWidth="1"/>
    <col min="14345" max="14345" width="7" style="188" customWidth="1"/>
    <col min="14346" max="14346" width="5" style="188" customWidth="1"/>
    <col min="14347" max="14347" width="11.33203125" style="188" customWidth="1"/>
    <col min="14348" max="14348" width="12" style="188" customWidth="1"/>
    <col min="14349" max="14350" width="6" style="188" customWidth="1"/>
    <col min="14351" max="14351" width="1.83203125" style="188" customWidth="1"/>
    <col min="14352" max="14352" width="12.33203125" style="188" customWidth="1"/>
    <col min="14353" max="14353" width="4" style="188" customWidth="1"/>
    <col min="14354" max="14354" width="14.5" style="188" customWidth="1"/>
    <col min="14355" max="14592" width="10.5" style="188"/>
    <col min="14593" max="14593" width="8.33203125" style="188" customWidth="1"/>
    <col min="14594" max="14594" width="1.5" style="188" customWidth="1"/>
    <col min="14595" max="14595" width="4" style="188" customWidth="1"/>
    <col min="14596" max="14596" width="4.1640625" style="188" customWidth="1"/>
    <col min="14597" max="14597" width="17" style="188" customWidth="1"/>
    <col min="14598" max="14599" width="11" style="188" customWidth="1"/>
    <col min="14600" max="14600" width="12.33203125" style="188" customWidth="1"/>
    <col min="14601" max="14601" width="7" style="188" customWidth="1"/>
    <col min="14602" max="14602" width="5" style="188" customWidth="1"/>
    <col min="14603" max="14603" width="11.33203125" style="188" customWidth="1"/>
    <col min="14604" max="14604" width="12" style="188" customWidth="1"/>
    <col min="14605" max="14606" width="6" style="188" customWidth="1"/>
    <col min="14607" max="14607" width="1.83203125" style="188" customWidth="1"/>
    <col min="14608" max="14608" width="12.33203125" style="188" customWidth="1"/>
    <col min="14609" max="14609" width="4" style="188" customWidth="1"/>
    <col min="14610" max="14610" width="14.5" style="188" customWidth="1"/>
    <col min="14611" max="14848" width="10.5" style="188"/>
    <col min="14849" max="14849" width="8.33203125" style="188" customWidth="1"/>
    <col min="14850" max="14850" width="1.5" style="188" customWidth="1"/>
    <col min="14851" max="14851" width="4" style="188" customWidth="1"/>
    <col min="14852" max="14852" width="4.1640625" style="188" customWidth="1"/>
    <col min="14853" max="14853" width="17" style="188" customWidth="1"/>
    <col min="14854" max="14855" width="11" style="188" customWidth="1"/>
    <col min="14856" max="14856" width="12.33203125" style="188" customWidth="1"/>
    <col min="14857" max="14857" width="7" style="188" customWidth="1"/>
    <col min="14858" max="14858" width="5" style="188" customWidth="1"/>
    <col min="14859" max="14859" width="11.33203125" style="188" customWidth="1"/>
    <col min="14860" max="14860" width="12" style="188" customWidth="1"/>
    <col min="14861" max="14862" width="6" style="188" customWidth="1"/>
    <col min="14863" max="14863" width="1.83203125" style="188" customWidth="1"/>
    <col min="14864" max="14864" width="12.33203125" style="188" customWidth="1"/>
    <col min="14865" max="14865" width="4" style="188" customWidth="1"/>
    <col min="14866" max="14866" width="14.5" style="188" customWidth="1"/>
    <col min="14867" max="15104" width="10.5" style="188"/>
    <col min="15105" max="15105" width="8.33203125" style="188" customWidth="1"/>
    <col min="15106" max="15106" width="1.5" style="188" customWidth="1"/>
    <col min="15107" max="15107" width="4" style="188" customWidth="1"/>
    <col min="15108" max="15108" width="4.1640625" style="188" customWidth="1"/>
    <col min="15109" max="15109" width="17" style="188" customWidth="1"/>
    <col min="15110" max="15111" width="11" style="188" customWidth="1"/>
    <col min="15112" max="15112" width="12.33203125" style="188" customWidth="1"/>
    <col min="15113" max="15113" width="7" style="188" customWidth="1"/>
    <col min="15114" max="15114" width="5" style="188" customWidth="1"/>
    <col min="15115" max="15115" width="11.33203125" style="188" customWidth="1"/>
    <col min="15116" max="15116" width="12" style="188" customWidth="1"/>
    <col min="15117" max="15118" width="6" style="188" customWidth="1"/>
    <col min="15119" max="15119" width="1.83203125" style="188" customWidth="1"/>
    <col min="15120" max="15120" width="12.33203125" style="188" customWidth="1"/>
    <col min="15121" max="15121" width="4" style="188" customWidth="1"/>
    <col min="15122" max="15122" width="14.5" style="188" customWidth="1"/>
    <col min="15123" max="15360" width="10.5" style="188"/>
    <col min="15361" max="15361" width="8.33203125" style="188" customWidth="1"/>
    <col min="15362" max="15362" width="1.5" style="188" customWidth="1"/>
    <col min="15363" max="15363" width="4" style="188" customWidth="1"/>
    <col min="15364" max="15364" width="4.1640625" style="188" customWidth="1"/>
    <col min="15365" max="15365" width="17" style="188" customWidth="1"/>
    <col min="15366" max="15367" width="11" style="188" customWidth="1"/>
    <col min="15368" max="15368" width="12.33203125" style="188" customWidth="1"/>
    <col min="15369" max="15369" width="7" style="188" customWidth="1"/>
    <col min="15370" max="15370" width="5" style="188" customWidth="1"/>
    <col min="15371" max="15371" width="11.33203125" style="188" customWidth="1"/>
    <col min="15372" max="15372" width="12" style="188" customWidth="1"/>
    <col min="15373" max="15374" width="6" style="188" customWidth="1"/>
    <col min="15375" max="15375" width="1.83203125" style="188" customWidth="1"/>
    <col min="15376" max="15376" width="12.33203125" style="188" customWidth="1"/>
    <col min="15377" max="15377" width="4" style="188" customWidth="1"/>
    <col min="15378" max="15378" width="14.5" style="188" customWidth="1"/>
    <col min="15379" max="15616" width="10.5" style="188"/>
    <col min="15617" max="15617" width="8.33203125" style="188" customWidth="1"/>
    <col min="15618" max="15618" width="1.5" style="188" customWidth="1"/>
    <col min="15619" max="15619" width="4" style="188" customWidth="1"/>
    <col min="15620" max="15620" width="4.1640625" style="188" customWidth="1"/>
    <col min="15621" max="15621" width="17" style="188" customWidth="1"/>
    <col min="15622" max="15623" width="11" style="188" customWidth="1"/>
    <col min="15624" max="15624" width="12.33203125" style="188" customWidth="1"/>
    <col min="15625" max="15625" width="7" style="188" customWidth="1"/>
    <col min="15626" max="15626" width="5" style="188" customWidth="1"/>
    <col min="15627" max="15627" width="11.33203125" style="188" customWidth="1"/>
    <col min="15628" max="15628" width="12" style="188" customWidth="1"/>
    <col min="15629" max="15630" width="6" style="188" customWidth="1"/>
    <col min="15631" max="15631" width="1.83203125" style="188" customWidth="1"/>
    <col min="15632" max="15632" width="12.33203125" style="188" customWidth="1"/>
    <col min="15633" max="15633" width="4" style="188" customWidth="1"/>
    <col min="15634" max="15634" width="14.5" style="188" customWidth="1"/>
    <col min="15635" max="15872" width="10.5" style="188"/>
    <col min="15873" max="15873" width="8.33203125" style="188" customWidth="1"/>
    <col min="15874" max="15874" width="1.5" style="188" customWidth="1"/>
    <col min="15875" max="15875" width="4" style="188" customWidth="1"/>
    <col min="15876" max="15876" width="4.1640625" style="188" customWidth="1"/>
    <col min="15877" max="15877" width="17" style="188" customWidth="1"/>
    <col min="15878" max="15879" width="11" style="188" customWidth="1"/>
    <col min="15880" max="15880" width="12.33203125" style="188" customWidth="1"/>
    <col min="15881" max="15881" width="7" style="188" customWidth="1"/>
    <col min="15882" max="15882" width="5" style="188" customWidth="1"/>
    <col min="15883" max="15883" width="11.33203125" style="188" customWidth="1"/>
    <col min="15884" max="15884" width="12" style="188" customWidth="1"/>
    <col min="15885" max="15886" width="6" style="188" customWidth="1"/>
    <col min="15887" max="15887" width="1.83203125" style="188" customWidth="1"/>
    <col min="15888" max="15888" width="12.33203125" style="188" customWidth="1"/>
    <col min="15889" max="15889" width="4" style="188" customWidth="1"/>
    <col min="15890" max="15890" width="14.5" style="188" customWidth="1"/>
    <col min="15891" max="16128" width="10.5" style="188"/>
    <col min="16129" max="16129" width="8.33203125" style="188" customWidth="1"/>
    <col min="16130" max="16130" width="1.5" style="188" customWidth="1"/>
    <col min="16131" max="16131" width="4" style="188" customWidth="1"/>
    <col min="16132" max="16132" width="4.1640625" style="188" customWidth="1"/>
    <col min="16133" max="16133" width="17" style="188" customWidth="1"/>
    <col min="16134" max="16135" width="11" style="188" customWidth="1"/>
    <col min="16136" max="16136" width="12.33203125" style="188" customWidth="1"/>
    <col min="16137" max="16137" width="7" style="188" customWidth="1"/>
    <col min="16138" max="16138" width="5" style="188" customWidth="1"/>
    <col min="16139" max="16139" width="11.33203125" style="188" customWidth="1"/>
    <col min="16140" max="16140" width="12" style="188" customWidth="1"/>
    <col min="16141" max="16142" width="6" style="188" customWidth="1"/>
    <col min="16143" max="16143" width="1.83203125" style="188" customWidth="1"/>
    <col min="16144" max="16144" width="12.33203125" style="188" customWidth="1"/>
    <col min="16145" max="16145" width="4" style="188" customWidth="1"/>
    <col min="16146" max="16146" width="14.5" style="188" customWidth="1"/>
    <col min="16147" max="16384" width="10.5" style="188"/>
  </cols>
  <sheetData>
    <row r="1" spans="2:18" ht="7.5" customHeight="1">
      <c r="B1" s="176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8"/>
    </row>
    <row r="2" spans="2:18" ht="37.5" customHeight="1">
      <c r="B2" s="180"/>
      <c r="C2" s="445" t="s">
        <v>1087</v>
      </c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445"/>
      <c r="P2" s="445"/>
      <c r="Q2" s="445"/>
      <c r="R2" s="445"/>
    </row>
    <row r="3" spans="2:18" ht="7.5" customHeight="1">
      <c r="B3" s="180"/>
      <c r="R3" s="181"/>
    </row>
    <row r="4" spans="2:18" ht="15.75" customHeight="1">
      <c r="B4" s="180"/>
      <c r="D4" s="182" t="s">
        <v>14</v>
      </c>
      <c r="E4" s="182"/>
      <c r="F4" s="182" t="str">
        <f>'ČS Hrobice'!C2</f>
        <v>Zajištění kapacity a kvality SV Pardubice část 3.1 napojení ÚV Hrobice na kanal</v>
      </c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1"/>
    </row>
    <row r="5" spans="2:18" s="184" customFormat="1" ht="18.75" customHeight="1">
      <c r="B5" s="183"/>
      <c r="D5" s="182" t="s">
        <v>98</v>
      </c>
      <c r="F5" s="182" t="str">
        <f>'ČS Hrobice'!C3</f>
        <v>Čerpací stanice</v>
      </c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5"/>
    </row>
    <row r="6" spans="2:18" s="184" customFormat="1" ht="14.25" customHeight="1">
      <c r="B6" s="183"/>
      <c r="R6" s="185"/>
    </row>
    <row r="7" spans="2:18" s="184" customFormat="1" ht="15" customHeight="1">
      <c r="B7" s="183"/>
      <c r="D7" s="186" t="s">
        <v>16</v>
      </c>
      <c r="F7" s="187"/>
      <c r="R7" s="185"/>
    </row>
    <row r="8" spans="2:18" s="184" customFormat="1" ht="15" customHeight="1">
      <c r="B8" s="183"/>
      <c r="D8" s="186" t="s">
        <v>18</v>
      </c>
      <c r="F8" s="187"/>
      <c r="M8" s="186" t="s">
        <v>20</v>
      </c>
      <c r="O8" s="446" t="str">
        <f>'ČS Hrobice'!J5</f>
        <v>02/2023</v>
      </c>
      <c r="P8" s="446"/>
      <c r="R8" s="185"/>
    </row>
    <row r="9" spans="2:18" s="184" customFormat="1" ht="7.5" customHeight="1">
      <c r="B9" s="183"/>
      <c r="R9" s="185"/>
    </row>
    <row r="10" spans="2:18" s="184" customFormat="1" ht="15" customHeight="1">
      <c r="B10" s="183"/>
      <c r="D10" s="186" t="s">
        <v>22</v>
      </c>
      <c r="M10" s="186" t="s">
        <v>23</v>
      </c>
      <c r="O10" s="444"/>
      <c r="P10" s="444"/>
      <c r="R10" s="185"/>
    </row>
    <row r="11" spans="2:18" s="184" customFormat="1" ht="18.75" customHeight="1">
      <c r="B11" s="183"/>
      <c r="E11" s="188"/>
      <c r="M11" s="186" t="s">
        <v>25</v>
      </c>
      <c r="O11" s="444"/>
      <c r="P11" s="444"/>
      <c r="R11" s="185"/>
    </row>
    <row r="12" spans="2:18" s="184" customFormat="1" ht="7.5" customHeight="1">
      <c r="B12" s="183"/>
      <c r="R12" s="185"/>
    </row>
    <row r="13" spans="2:18" s="184" customFormat="1" ht="15" customHeight="1">
      <c r="B13" s="183"/>
      <c r="D13" s="186" t="s">
        <v>1088</v>
      </c>
      <c r="M13" s="186" t="s">
        <v>23</v>
      </c>
      <c r="O13" s="444"/>
      <c r="P13" s="444"/>
      <c r="R13" s="185"/>
    </row>
    <row r="14" spans="2:18" s="184" customFormat="1" ht="18.75" customHeight="1">
      <c r="B14" s="183"/>
      <c r="E14" s="187"/>
      <c r="M14" s="186" t="s">
        <v>25</v>
      </c>
      <c r="O14" s="444"/>
      <c r="P14" s="444"/>
      <c r="R14" s="185"/>
    </row>
    <row r="15" spans="2:18" s="184" customFormat="1" ht="7.5" customHeight="1">
      <c r="B15" s="183"/>
      <c r="R15" s="185"/>
    </row>
    <row r="16" spans="2:18" s="184" customFormat="1" ht="15" customHeight="1">
      <c r="B16" s="183"/>
      <c r="D16" s="186" t="s">
        <v>26</v>
      </c>
      <c r="M16" s="186" t="s">
        <v>23</v>
      </c>
      <c r="O16" s="444"/>
      <c r="P16" s="444"/>
      <c r="R16" s="185"/>
    </row>
    <row r="17" spans="2:18" s="184" customFormat="1" ht="18.75" customHeight="1">
      <c r="B17" s="183"/>
      <c r="E17" s="187"/>
      <c r="M17" s="186" t="s">
        <v>25</v>
      </c>
      <c r="O17" s="444"/>
      <c r="P17" s="444"/>
      <c r="R17" s="185"/>
    </row>
    <row r="18" spans="2:18" s="184" customFormat="1" ht="7.5" customHeight="1">
      <c r="B18" s="183"/>
      <c r="R18" s="185"/>
    </row>
    <row r="19" spans="2:18" s="184" customFormat="1" ht="15" customHeight="1">
      <c r="B19" s="183"/>
      <c r="D19" s="186" t="s">
        <v>31</v>
      </c>
      <c r="R19" s="185"/>
    </row>
    <row r="20" spans="2:18" s="190" customFormat="1" ht="15.75" customHeight="1">
      <c r="B20" s="189"/>
      <c r="E20" s="447"/>
      <c r="F20" s="447"/>
      <c r="G20" s="447"/>
      <c r="H20" s="447"/>
      <c r="I20" s="447"/>
      <c r="J20" s="447"/>
      <c r="K20" s="447"/>
      <c r="L20" s="447"/>
      <c r="M20" s="447"/>
      <c r="N20" s="447"/>
      <c r="O20" s="447"/>
      <c r="P20" s="447"/>
      <c r="R20" s="191"/>
    </row>
    <row r="21" spans="2:18" s="184" customFormat="1" ht="7.5" customHeight="1">
      <c r="B21" s="183"/>
      <c r="R21" s="185"/>
    </row>
    <row r="22" spans="2:18" s="184" customFormat="1" ht="7.5" customHeight="1">
      <c r="B22" s="183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R22" s="185"/>
    </row>
    <row r="23" spans="2:18" s="184" customFormat="1" ht="26.25" customHeight="1">
      <c r="B23" s="183"/>
      <c r="D23" s="193" t="s">
        <v>32</v>
      </c>
      <c r="M23" s="448"/>
      <c r="N23" s="448"/>
      <c r="O23" s="448"/>
      <c r="P23" s="448"/>
      <c r="R23" s="185"/>
    </row>
    <row r="24" spans="2:18" s="184" customFormat="1" ht="7.5" customHeight="1">
      <c r="B24" s="183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R24" s="185"/>
    </row>
    <row r="25" spans="2:18" s="184" customFormat="1" ht="15" customHeight="1">
      <c r="B25" s="183"/>
      <c r="D25" s="194" t="s">
        <v>36</v>
      </c>
      <c r="E25" s="194" t="s">
        <v>37</v>
      </c>
      <c r="F25" s="195"/>
      <c r="G25" s="196" t="s">
        <v>1089</v>
      </c>
      <c r="H25" s="449"/>
      <c r="I25" s="449"/>
      <c r="J25" s="449"/>
      <c r="M25" s="449"/>
      <c r="N25" s="449"/>
      <c r="O25" s="449"/>
      <c r="P25" s="449"/>
      <c r="R25" s="185"/>
    </row>
    <row r="26" spans="2:18" s="184" customFormat="1" ht="15" customHeight="1">
      <c r="B26" s="183"/>
      <c r="E26" s="194" t="s">
        <v>38</v>
      </c>
      <c r="F26" s="195"/>
      <c r="G26" s="196" t="s">
        <v>1089</v>
      </c>
      <c r="H26" s="449"/>
      <c r="I26" s="449"/>
      <c r="J26" s="449"/>
      <c r="M26" s="449"/>
      <c r="N26" s="449"/>
      <c r="O26" s="449"/>
      <c r="P26" s="449"/>
      <c r="R26" s="185"/>
    </row>
    <row r="27" spans="2:18" s="184" customFormat="1" ht="15" hidden="1" customHeight="1">
      <c r="B27" s="183"/>
      <c r="E27" s="194" t="s">
        <v>39</v>
      </c>
      <c r="F27" s="195">
        <v>0.21</v>
      </c>
      <c r="G27" s="196" t="s">
        <v>1089</v>
      </c>
      <c r="H27" s="449" t="e">
        <f>SUM(#REF!)</f>
        <v>#REF!</v>
      </c>
      <c r="I27" s="449"/>
      <c r="J27" s="449"/>
      <c r="M27" s="449">
        <v>0</v>
      </c>
      <c r="N27" s="449"/>
      <c r="O27" s="449"/>
      <c r="P27" s="449"/>
      <c r="R27" s="185"/>
    </row>
    <row r="28" spans="2:18" s="184" customFormat="1" ht="15" hidden="1" customHeight="1">
      <c r="B28" s="183"/>
      <c r="E28" s="194" t="s">
        <v>40</v>
      </c>
      <c r="F28" s="195">
        <v>0.15</v>
      </c>
      <c r="G28" s="196" t="s">
        <v>1089</v>
      </c>
      <c r="H28" s="449" t="e">
        <f>SUM(#REF!)</f>
        <v>#REF!</v>
      </c>
      <c r="I28" s="449"/>
      <c r="J28" s="449"/>
      <c r="M28" s="449">
        <v>0</v>
      </c>
      <c r="N28" s="449"/>
      <c r="O28" s="449"/>
      <c r="P28" s="449"/>
      <c r="R28" s="185"/>
    </row>
    <row r="29" spans="2:18" s="184" customFormat="1" ht="15" hidden="1" customHeight="1">
      <c r="B29" s="183"/>
      <c r="E29" s="194" t="s">
        <v>41</v>
      </c>
      <c r="F29" s="195">
        <v>0</v>
      </c>
      <c r="G29" s="196" t="s">
        <v>1089</v>
      </c>
      <c r="H29" s="449" t="e">
        <f>SUM(#REF!)</f>
        <v>#REF!</v>
      </c>
      <c r="I29" s="449"/>
      <c r="J29" s="449"/>
      <c r="M29" s="449">
        <v>0</v>
      </c>
      <c r="N29" s="449"/>
      <c r="O29" s="449"/>
      <c r="P29" s="449"/>
      <c r="R29" s="185"/>
    </row>
    <row r="30" spans="2:18" s="184" customFormat="1" ht="7.5" customHeight="1">
      <c r="B30" s="183"/>
      <c r="R30" s="185"/>
    </row>
    <row r="31" spans="2:18" s="184" customFormat="1" ht="26.25" customHeight="1">
      <c r="B31" s="183"/>
      <c r="C31" s="197"/>
      <c r="D31" s="198" t="s">
        <v>42</v>
      </c>
      <c r="E31" s="199"/>
      <c r="F31" s="199"/>
      <c r="G31" s="200" t="s">
        <v>43</v>
      </c>
      <c r="H31" s="201" t="s">
        <v>44</v>
      </c>
      <c r="I31" s="199"/>
      <c r="J31" s="199"/>
      <c r="K31" s="199"/>
      <c r="L31" s="451"/>
      <c r="M31" s="451"/>
      <c r="N31" s="451"/>
      <c r="O31" s="451"/>
      <c r="P31" s="451"/>
      <c r="Q31" s="197"/>
      <c r="R31" s="202"/>
    </row>
    <row r="32" spans="2:18" s="184" customFormat="1" ht="1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5"/>
    </row>
    <row r="36" spans="2:18" s="184" customFormat="1" ht="7.5" customHeight="1">
      <c r="B36" s="206"/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8"/>
    </row>
    <row r="37" spans="2:18" s="184" customFormat="1" ht="37.5" customHeight="1">
      <c r="B37" s="183"/>
      <c r="C37" s="445" t="s">
        <v>100</v>
      </c>
      <c r="D37" s="445"/>
      <c r="E37" s="445"/>
      <c r="F37" s="445"/>
      <c r="G37" s="445"/>
      <c r="H37" s="445"/>
      <c r="I37" s="445"/>
      <c r="J37" s="445"/>
      <c r="K37" s="445"/>
      <c r="L37" s="445"/>
      <c r="M37" s="445"/>
      <c r="N37" s="445"/>
      <c r="O37" s="445"/>
      <c r="P37" s="445"/>
      <c r="Q37" s="445"/>
      <c r="R37" s="445"/>
    </row>
    <row r="38" spans="2:18" s="184" customFormat="1" ht="7.5" customHeight="1">
      <c r="B38" s="183"/>
      <c r="R38" s="185"/>
    </row>
    <row r="39" spans="2:18" s="184" customFormat="1" ht="15" customHeight="1">
      <c r="B39" s="183"/>
      <c r="C39" s="182" t="s">
        <v>14</v>
      </c>
      <c r="D39" s="182"/>
      <c r="E39" s="182"/>
      <c r="F39" s="182" t="str">
        <f>$F$4</f>
        <v>Zajištění kapacity a kvality SV Pardubice část 3.1 napojení ÚV Hrobice na kanal</v>
      </c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5"/>
    </row>
    <row r="40" spans="2:18" s="184" customFormat="1" ht="15" customHeight="1">
      <c r="B40" s="183"/>
      <c r="C40" s="182" t="s">
        <v>98</v>
      </c>
      <c r="F40" s="452" t="str">
        <f>$F$5</f>
        <v>Čerpací stanice</v>
      </c>
      <c r="G40" s="452"/>
      <c r="H40" s="452"/>
      <c r="I40" s="452"/>
      <c r="J40" s="452"/>
      <c r="K40" s="452"/>
      <c r="L40" s="452"/>
      <c r="M40" s="452"/>
      <c r="N40" s="452"/>
      <c r="O40" s="452"/>
      <c r="P40" s="452"/>
      <c r="Q40" s="452"/>
      <c r="R40" s="185"/>
    </row>
    <row r="41" spans="2:18" s="184" customFormat="1" ht="7.5" customHeight="1">
      <c r="B41" s="183"/>
      <c r="R41" s="185"/>
    </row>
    <row r="42" spans="2:18" s="184" customFormat="1" ht="18.75" customHeight="1">
      <c r="B42" s="183"/>
      <c r="C42" s="186" t="s">
        <v>18</v>
      </c>
      <c r="F42" s="187">
        <f>$F$8</f>
        <v>0</v>
      </c>
      <c r="K42" s="186" t="s">
        <v>20</v>
      </c>
      <c r="M42" s="446"/>
      <c r="N42" s="446"/>
      <c r="O42" s="446"/>
      <c r="P42" s="446"/>
      <c r="R42" s="185"/>
    </row>
    <row r="43" spans="2:18" s="184" customFormat="1" ht="7.5" customHeight="1">
      <c r="B43" s="183"/>
      <c r="R43" s="185"/>
    </row>
    <row r="44" spans="2:18" s="184" customFormat="1" ht="15.75" customHeight="1">
      <c r="B44" s="183"/>
      <c r="C44" s="186" t="s">
        <v>22</v>
      </c>
      <c r="F44" s="187"/>
      <c r="K44" s="186" t="s">
        <v>26</v>
      </c>
      <c r="M44" s="444"/>
      <c r="N44" s="444"/>
      <c r="O44" s="444"/>
      <c r="P44" s="444"/>
      <c r="Q44" s="444"/>
      <c r="R44" s="185"/>
    </row>
    <row r="45" spans="2:18" s="184" customFormat="1" ht="15" customHeight="1">
      <c r="B45" s="183"/>
      <c r="C45" s="186" t="s">
        <v>1088</v>
      </c>
      <c r="F45" s="187"/>
      <c r="R45" s="185"/>
    </row>
    <row r="46" spans="2:18" s="184" customFormat="1" ht="11.25" customHeight="1">
      <c r="B46" s="183"/>
      <c r="R46" s="185"/>
    </row>
    <row r="47" spans="2:18" s="184" customFormat="1" ht="30" customHeight="1">
      <c r="B47" s="183"/>
      <c r="C47" s="453" t="s">
        <v>101</v>
      </c>
      <c r="D47" s="453"/>
      <c r="E47" s="453"/>
      <c r="F47" s="453"/>
      <c r="G47" s="453"/>
      <c r="H47" s="197"/>
      <c r="I47" s="197"/>
      <c r="J47" s="197"/>
      <c r="K47" s="197"/>
      <c r="L47" s="197"/>
      <c r="M47" s="197"/>
      <c r="N47" s="453" t="s">
        <v>102</v>
      </c>
      <c r="O47" s="453"/>
      <c r="P47" s="453"/>
      <c r="Q47" s="453"/>
      <c r="R47" s="202"/>
    </row>
    <row r="48" spans="2:18" s="184" customFormat="1" ht="11.25" customHeight="1">
      <c r="B48" s="183"/>
      <c r="R48" s="185"/>
    </row>
    <row r="49" spans="2:18" s="184" customFormat="1" ht="30" customHeight="1">
      <c r="B49" s="183"/>
      <c r="C49" s="209" t="s">
        <v>126</v>
      </c>
      <c r="N49" s="448">
        <f>N50+N51</f>
        <v>0</v>
      </c>
      <c r="O49" s="448"/>
      <c r="P49" s="448"/>
      <c r="Q49" s="448"/>
      <c r="R49" s="185"/>
    </row>
    <row r="50" spans="2:18" s="211" customFormat="1" ht="25.5" customHeight="1">
      <c r="B50" s="210"/>
      <c r="D50" s="212" t="s">
        <v>1090</v>
      </c>
      <c r="N50" s="450">
        <f>'ČS Hrobice'!J28</f>
        <v>0</v>
      </c>
      <c r="O50" s="450"/>
      <c r="P50" s="450"/>
      <c r="Q50" s="450"/>
      <c r="R50" s="213"/>
    </row>
    <row r="51" spans="2:18" s="215" customFormat="1" ht="21" customHeight="1">
      <c r="B51" s="214"/>
      <c r="D51" s="212" t="s">
        <v>1091</v>
      </c>
      <c r="N51" s="450">
        <f>'ČS Hrobice'!J29</f>
        <v>0</v>
      </c>
      <c r="O51" s="450"/>
      <c r="P51" s="450"/>
      <c r="Q51" s="450"/>
      <c r="R51" s="216"/>
    </row>
    <row r="52" spans="2:18" s="184" customFormat="1" ht="22.5" customHeight="1">
      <c r="B52" s="183"/>
      <c r="R52" s="185"/>
    </row>
    <row r="53" spans="2:18" s="184" customFormat="1" ht="7.5" customHeight="1">
      <c r="B53" s="203"/>
      <c r="C53" s="204"/>
      <c r="D53" s="204"/>
      <c r="E53" s="204"/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  <c r="Q53" s="204"/>
      <c r="R53" s="205"/>
    </row>
  </sheetData>
  <sheetProtection selectLockedCells="1" selectUnlockedCells="1"/>
  <mergeCells count="30">
    <mergeCell ref="N51:Q51"/>
    <mergeCell ref="H29:J29"/>
    <mergeCell ref="M29:P29"/>
    <mergeCell ref="L31:P31"/>
    <mergeCell ref="C37:R37"/>
    <mergeCell ref="F40:Q40"/>
    <mergeCell ref="M42:P42"/>
    <mergeCell ref="M44:Q44"/>
    <mergeCell ref="C47:G47"/>
    <mergeCell ref="N47:Q47"/>
    <mergeCell ref="N49:Q49"/>
    <mergeCell ref="N50:Q50"/>
    <mergeCell ref="H26:J26"/>
    <mergeCell ref="M26:P26"/>
    <mergeCell ref="H27:J27"/>
    <mergeCell ref="M27:P27"/>
    <mergeCell ref="H28:J28"/>
    <mergeCell ref="M28:P28"/>
    <mergeCell ref="O16:P16"/>
    <mergeCell ref="O17:P17"/>
    <mergeCell ref="E20:P20"/>
    <mergeCell ref="M23:P23"/>
    <mergeCell ref="H25:J25"/>
    <mergeCell ref="M25:P25"/>
    <mergeCell ref="O14:P14"/>
    <mergeCell ref="C2:R2"/>
    <mergeCell ref="O8:P8"/>
    <mergeCell ref="O10:P10"/>
    <mergeCell ref="O11:P11"/>
    <mergeCell ref="O13:P13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20</vt:i4>
      </vt:variant>
    </vt:vector>
  </HeadingPairs>
  <TitlesOfParts>
    <vt:vector size="32" baseType="lpstr">
      <vt:lpstr>Rekapitulace</vt:lpstr>
      <vt:lpstr>Rekapitulace stavby</vt:lpstr>
      <vt:lpstr>SO_01 - Kanalizační výtlak</vt:lpstr>
      <vt:lpstr>SO_02 - Čerpací stanice</vt:lpstr>
      <vt:lpstr>SO_03.1 - Trubní propoje</vt:lpstr>
      <vt:lpstr>SO_03.2 - Přípojka NN dl....</vt:lpstr>
      <vt:lpstr>SO_03.3 - Přípojka NN dl....</vt:lpstr>
      <vt:lpstr>VRN - Vedlejší rozpočtové...</vt:lpstr>
      <vt:lpstr>KL+Rekap ČS Hrobice</vt:lpstr>
      <vt:lpstr>ČS Hrobice</vt:lpstr>
      <vt:lpstr>PS 02 - DT1</vt:lpstr>
      <vt:lpstr>PS 02 - RM1</vt:lpstr>
      <vt:lpstr>'ČS Hrobice'!Názvy_tisku</vt:lpstr>
      <vt:lpstr>'PS 02 - DT1'!Názvy_tisku</vt:lpstr>
      <vt:lpstr>'PS 02 - RM1'!Názvy_tisku</vt:lpstr>
      <vt:lpstr>'Rekapitulace stavby'!Názvy_tisku</vt:lpstr>
      <vt:lpstr>'SO_01 - Kanalizační výtlak'!Názvy_tisku</vt:lpstr>
      <vt:lpstr>'SO_02 - Čerpací stanice'!Názvy_tisku</vt:lpstr>
      <vt:lpstr>'SO_03.1 - Trubní propoje'!Názvy_tisku</vt:lpstr>
      <vt:lpstr>'SO_03.2 - Přípojka NN dl....'!Názvy_tisku</vt:lpstr>
      <vt:lpstr>'SO_03.3 - Přípojka NN dl....'!Názvy_tisku</vt:lpstr>
      <vt:lpstr>'VRN - Vedlejší rozpočtové...'!Názvy_tisku</vt:lpstr>
      <vt:lpstr>'PS 02 - DT1'!Oblast_tisku</vt:lpstr>
      <vt:lpstr>'PS 02 - RM1'!Oblast_tisku</vt:lpstr>
      <vt:lpstr>Rekapitulace!Oblast_tisku</vt:lpstr>
      <vt:lpstr>'Rekapitulace stavby'!Oblast_tisku</vt:lpstr>
      <vt:lpstr>'SO_01 - Kanalizační výtlak'!Oblast_tisku</vt:lpstr>
      <vt:lpstr>'SO_02 - Čerpací stanice'!Oblast_tisku</vt:lpstr>
      <vt:lpstr>'SO_03.1 - Trubní propoje'!Oblast_tisku</vt:lpstr>
      <vt:lpstr>'SO_03.2 - Přípojka NN dl....'!Oblast_tisku</vt:lpstr>
      <vt:lpstr>'SO_03.3 - Přípojka NN dl....'!Oblast_tisku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Forejtek</dc:creator>
  <cp:lastModifiedBy>Jiří Forejtek</cp:lastModifiedBy>
  <dcterms:created xsi:type="dcterms:W3CDTF">2023-03-14T08:26:51Z</dcterms:created>
  <dcterms:modified xsi:type="dcterms:W3CDTF">2023-03-24T14:24:46Z</dcterms:modified>
</cp:coreProperties>
</file>